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S:\VO\Súťaže 2024\6 DNS 2024\Oprava striech\Výzva_05_2024\výzva\"/>
    </mc:Choice>
  </mc:AlternateContent>
  <xr:revisionPtr revIDLastSave="0" documentId="8_{9D18C186-B461-4EB9-8AD6-7BAEBF3361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4 - Strecha ľahká údržba..." sheetId="7" r:id="rId1"/>
    <sheet name="04a - Strecha ľahká údržb..." sheetId="8" r:id="rId2"/>
  </sheets>
  <definedNames>
    <definedName name="_xlnm._FilterDatabase" localSheetId="0" hidden="1">'04 - Strecha ľahká údržba...'!$C$137:$K$259</definedName>
    <definedName name="_xlnm._FilterDatabase" localSheetId="1" hidden="1">'04a - Strecha ľahká údržb...'!$C$136:$K$249</definedName>
    <definedName name="_xlnm.Print_Titles" localSheetId="0">'04 - Strecha ľahká údržba...'!$137:$137</definedName>
    <definedName name="_xlnm.Print_Titles" localSheetId="1">'04a - Strecha ľahká údržb...'!$136:$136</definedName>
    <definedName name="_xlnm.Print_Area" localSheetId="0">'04 - Strecha ľahká údržba...'!$C$4:$J$76,'04 - Strecha ľahká údržba...'!$C$82:$J$119,'04 - Strecha ľahká údržba...'!$C$125:$J$259</definedName>
    <definedName name="_xlnm.Print_Area" localSheetId="1">'04a - Strecha ľahká údržb...'!$C$4:$J$76,'04a - Strecha ľahká údržb...'!$C$82:$J$118,'04a - Strecha ľahká údržb...'!$C$124:$J$249</definedName>
  </definedNames>
  <calcPr calcId="181029"/>
</workbook>
</file>

<file path=xl/calcChain.xml><?xml version="1.0" encoding="utf-8"?>
<calcChain xmlns="http://schemas.openxmlformats.org/spreadsheetml/2006/main">
  <c r="J39" i="8" l="1"/>
  <c r="J38" i="8"/>
  <c r="J37" i="8"/>
  <c r="BI249" i="8"/>
  <c r="BH249" i="8"/>
  <c r="BG249" i="8"/>
  <c r="BE249" i="8"/>
  <c r="BK249" i="8"/>
  <c r="J249" i="8" s="1"/>
  <c r="BF249" i="8" s="1"/>
  <c r="BI248" i="8"/>
  <c r="BH248" i="8"/>
  <c r="BG248" i="8"/>
  <c r="BE248" i="8"/>
  <c r="BK248" i="8"/>
  <c r="J248" i="8"/>
  <c r="BF248" i="8" s="1"/>
  <c r="BI247" i="8"/>
  <c r="BH247" i="8"/>
  <c r="BG247" i="8"/>
  <c r="BE247" i="8"/>
  <c r="BK247" i="8"/>
  <c r="J247" i="8" s="1"/>
  <c r="BF247" i="8" s="1"/>
  <c r="BI246" i="8"/>
  <c r="BH246" i="8"/>
  <c r="BG246" i="8"/>
  <c r="BE246" i="8"/>
  <c r="BK246" i="8"/>
  <c r="J246" i="8" s="1"/>
  <c r="BF246" i="8" s="1"/>
  <c r="BI245" i="8"/>
  <c r="BH245" i="8"/>
  <c r="BG245" i="8"/>
  <c r="BE245" i="8"/>
  <c r="BK245" i="8"/>
  <c r="J245" i="8" s="1"/>
  <c r="BF245" i="8" s="1"/>
  <c r="BI243" i="8"/>
  <c r="BH243" i="8"/>
  <c r="BG243" i="8"/>
  <c r="BE243" i="8"/>
  <c r="T243" i="8"/>
  <c r="R243" i="8"/>
  <c r="P243" i="8"/>
  <c r="BI241" i="8"/>
  <c r="BH241" i="8"/>
  <c r="BG241" i="8"/>
  <c r="BE241" i="8"/>
  <c r="T241" i="8"/>
  <c r="R241" i="8"/>
  <c r="P241" i="8"/>
  <c r="BI239" i="8"/>
  <c r="BH239" i="8"/>
  <c r="BG239" i="8"/>
  <c r="BE239" i="8"/>
  <c r="T239" i="8"/>
  <c r="R239" i="8"/>
  <c r="P239" i="8"/>
  <c r="BI235" i="8"/>
  <c r="BH235" i="8"/>
  <c r="BG235" i="8"/>
  <c r="BE235" i="8"/>
  <c r="T235" i="8"/>
  <c r="T234" i="8" s="1"/>
  <c r="R235" i="8"/>
  <c r="R234" i="8" s="1"/>
  <c r="P235" i="8"/>
  <c r="P234" i="8" s="1"/>
  <c r="BI233" i="8"/>
  <c r="BH233" i="8"/>
  <c r="BG233" i="8"/>
  <c r="BE233" i="8"/>
  <c r="T233" i="8"/>
  <c r="T232" i="8" s="1"/>
  <c r="R233" i="8"/>
  <c r="R232" i="8" s="1"/>
  <c r="P233" i="8"/>
  <c r="P232" i="8" s="1"/>
  <c r="BI229" i="8"/>
  <c r="BH229" i="8"/>
  <c r="BG229" i="8"/>
  <c r="BE229" i="8"/>
  <c r="T229" i="8"/>
  <c r="R229" i="8"/>
  <c r="P229" i="8"/>
  <c r="BI226" i="8"/>
  <c r="BH226" i="8"/>
  <c r="BG226" i="8"/>
  <c r="BE226" i="8"/>
  <c r="T226" i="8"/>
  <c r="R226" i="8"/>
  <c r="P226" i="8"/>
  <c r="BI223" i="8"/>
  <c r="BH223" i="8"/>
  <c r="BG223" i="8"/>
  <c r="BE223" i="8"/>
  <c r="T223" i="8"/>
  <c r="R223" i="8"/>
  <c r="P223" i="8"/>
  <c r="BI222" i="8"/>
  <c r="BH222" i="8"/>
  <c r="BG222" i="8"/>
  <c r="BE222" i="8"/>
  <c r="T222" i="8"/>
  <c r="R222" i="8"/>
  <c r="P222" i="8"/>
  <c r="BI219" i="8"/>
  <c r="BH219" i="8"/>
  <c r="BG219" i="8"/>
  <c r="BE219" i="8"/>
  <c r="T219" i="8"/>
  <c r="R219" i="8"/>
  <c r="P219" i="8"/>
  <c r="BI218" i="8"/>
  <c r="BH218" i="8"/>
  <c r="BG218" i="8"/>
  <c r="BE218" i="8"/>
  <c r="T218" i="8"/>
  <c r="R218" i="8"/>
  <c r="P218" i="8"/>
  <c r="BI215" i="8"/>
  <c r="BH215" i="8"/>
  <c r="BG215" i="8"/>
  <c r="BE215" i="8"/>
  <c r="T215" i="8"/>
  <c r="R215" i="8"/>
  <c r="P215" i="8"/>
  <c r="BI214" i="8"/>
  <c r="BH214" i="8"/>
  <c r="BG214" i="8"/>
  <c r="BE214" i="8"/>
  <c r="T214" i="8"/>
  <c r="R214" i="8"/>
  <c r="P214" i="8"/>
  <c r="BI212" i="8"/>
  <c r="BH212" i="8"/>
  <c r="BG212" i="8"/>
  <c r="BE212" i="8"/>
  <c r="T212" i="8"/>
  <c r="R212" i="8"/>
  <c r="P212" i="8"/>
  <c r="BI209" i="8"/>
  <c r="BH209" i="8"/>
  <c r="BG209" i="8"/>
  <c r="BE209" i="8"/>
  <c r="T209" i="8"/>
  <c r="R209" i="8"/>
  <c r="P209" i="8"/>
  <c r="BI208" i="8"/>
  <c r="BH208" i="8"/>
  <c r="BG208" i="8"/>
  <c r="BE208" i="8"/>
  <c r="T208" i="8"/>
  <c r="R208" i="8"/>
  <c r="P208" i="8"/>
  <c r="BI207" i="8"/>
  <c r="BH207" i="8"/>
  <c r="BG207" i="8"/>
  <c r="BE207" i="8"/>
  <c r="T207" i="8"/>
  <c r="R207" i="8"/>
  <c r="P207" i="8"/>
  <c r="BI204" i="8"/>
  <c r="BH204" i="8"/>
  <c r="BG204" i="8"/>
  <c r="BE204" i="8"/>
  <c r="T204" i="8"/>
  <c r="R204" i="8"/>
  <c r="P204" i="8"/>
  <c r="BI201" i="8"/>
  <c r="BH201" i="8"/>
  <c r="BG201" i="8"/>
  <c r="BE201" i="8"/>
  <c r="T201" i="8"/>
  <c r="R201" i="8"/>
  <c r="P201" i="8"/>
  <c r="BI200" i="8"/>
  <c r="BH200" i="8"/>
  <c r="BG200" i="8"/>
  <c r="BE200" i="8"/>
  <c r="T200" i="8"/>
  <c r="R200" i="8"/>
  <c r="P200" i="8"/>
  <c r="BI199" i="8"/>
  <c r="BH199" i="8"/>
  <c r="BG199" i="8"/>
  <c r="BE199" i="8"/>
  <c r="T199" i="8"/>
  <c r="R199" i="8"/>
  <c r="P199" i="8"/>
  <c r="BI197" i="8"/>
  <c r="BH197" i="8"/>
  <c r="BG197" i="8"/>
  <c r="BE197" i="8"/>
  <c r="T197" i="8"/>
  <c r="R197" i="8"/>
  <c r="P197" i="8"/>
  <c r="BI195" i="8"/>
  <c r="BH195" i="8"/>
  <c r="BG195" i="8"/>
  <c r="BE195" i="8"/>
  <c r="T195" i="8"/>
  <c r="R195" i="8"/>
  <c r="P195" i="8"/>
  <c r="BI191" i="8"/>
  <c r="BH191" i="8"/>
  <c r="BG191" i="8"/>
  <c r="BE191" i="8"/>
  <c r="T191" i="8"/>
  <c r="R191" i="8"/>
  <c r="P191" i="8"/>
  <c r="BI189" i="8"/>
  <c r="BH189" i="8"/>
  <c r="BG189" i="8"/>
  <c r="BE189" i="8"/>
  <c r="T189" i="8"/>
  <c r="R189" i="8"/>
  <c r="P189" i="8"/>
  <c r="BI188" i="8"/>
  <c r="BH188" i="8"/>
  <c r="BG188" i="8"/>
  <c r="BE188" i="8"/>
  <c r="T188" i="8"/>
  <c r="R188" i="8"/>
  <c r="P188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3" i="8"/>
  <c r="BH183" i="8"/>
  <c r="BG183" i="8"/>
  <c r="BE183" i="8"/>
  <c r="T183" i="8"/>
  <c r="R183" i="8"/>
  <c r="P183" i="8"/>
  <c r="BI182" i="8"/>
  <c r="BH182" i="8"/>
  <c r="BG182" i="8"/>
  <c r="BE182" i="8"/>
  <c r="T182" i="8"/>
  <c r="R182" i="8"/>
  <c r="P182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4" i="8"/>
  <c r="BH174" i="8"/>
  <c r="BG174" i="8"/>
  <c r="BE174" i="8"/>
  <c r="T174" i="8"/>
  <c r="R174" i="8"/>
  <c r="P174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3" i="8"/>
  <c r="BH163" i="8"/>
  <c r="BG163" i="8"/>
  <c r="BE163" i="8"/>
  <c r="T163" i="8"/>
  <c r="R163" i="8"/>
  <c r="P163" i="8"/>
  <c r="BI161" i="8"/>
  <c r="BH161" i="8"/>
  <c r="BG161" i="8"/>
  <c r="BE161" i="8"/>
  <c r="T161" i="8"/>
  <c r="R161" i="8"/>
  <c r="P161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0" i="8"/>
  <c r="BH150" i="8"/>
  <c r="BG150" i="8"/>
  <c r="BE150" i="8"/>
  <c r="T150" i="8"/>
  <c r="R150" i="8"/>
  <c r="P150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F133" i="8"/>
  <c r="F131" i="8"/>
  <c r="E129" i="8"/>
  <c r="BI116" i="8"/>
  <c r="BH116" i="8"/>
  <c r="BG116" i="8"/>
  <c r="BE116" i="8"/>
  <c r="BI115" i="8"/>
  <c r="BH115" i="8"/>
  <c r="BG115" i="8"/>
  <c r="BF115" i="8"/>
  <c r="BE115" i="8"/>
  <c r="BI114" i="8"/>
  <c r="BH114" i="8"/>
  <c r="BG114" i="8"/>
  <c r="BF114" i="8"/>
  <c r="BE114" i="8"/>
  <c r="BI113" i="8"/>
  <c r="BH113" i="8"/>
  <c r="BG113" i="8"/>
  <c r="BF113" i="8"/>
  <c r="BE113" i="8"/>
  <c r="BI112" i="8"/>
  <c r="BH112" i="8"/>
  <c r="BG112" i="8"/>
  <c r="BF112" i="8"/>
  <c r="BE112" i="8"/>
  <c r="BI111" i="8"/>
  <c r="BH111" i="8"/>
  <c r="BG111" i="8"/>
  <c r="BF111" i="8"/>
  <c r="BE111" i="8"/>
  <c r="F91" i="8"/>
  <c r="F89" i="8"/>
  <c r="E87" i="8"/>
  <c r="J24" i="8"/>
  <c r="E24" i="8"/>
  <c r="J92" i="8" s="1"/>
  <c r="J23" i="8"/>
  <c r="J21" i="8"/>
  <c r="E21" i="8"/>
  <c r="J133" i="8" s="1"/>
  <c r="J20" i="8"/>
  <c r="J18" i="8"/>
  <c r="E18" i="8"/>
  <c r="F92" i="8" s="1"/>
  <c r="J17" i="8"/>
  <c r="J12" i="8"/>
  <c r="J131" i="8" s="1"/>
  <c r="E7" i="8"/>
  <c r="E85" i="8" s="1"/>
  <c r="J39" i="7"/>
  <c r="J38" i="7"/>
  <c r="J37" i="7"/>
  <c r="BI259" i="7"/>
  <c r="BH259" i="7"/>
  <c r="BG259" i="7"/>
  <c r="BE259" i="7"/>
  <c r="BK259" i="7"/>
  <c r="J259" i="7"/>
  <c r="BF259" i="7" s="1"/>
  <c r="BI258" i="7"/>
  <c r="BH258" i="7"/>
  <c r="BG258" i="7"/>
  <c r="BE258" i="7"/>
  <c r="BK258" i="7"/>
  <c r="J258" i="7" s="1"/>
  <c r="BF258" i="7" s="1"/>
  <c r="BI257" i="7"/>
  <c r="BH257" i="7"/>
  <c r="BG257" i="7"/>
  <c r="BE257" i="7"/>
  <c r="BK257" i="7"/>
  <c r="J257" i="7" s="1"/>
  <c r="BF257" i="7" s="1"/>
  <c r="BI256" i="7"/>
  <c r="BH256" i="7"/>
  <c r="BG256" i="7"/>
  <c r="BE256" i="7"/>
  <c r="BK256" i="7"/>
  <c r="J256" i="7" s="1"/>
  <c r="BF256" i="7" s="1"/>
  <c r="BI255" i="7"/>
  <c r="BH255" i="7"/>
  <c r="BG255" i="7"/>
  <c r="BE255" i="7"/>
  <c r="BK255" i="7"/>
  <c r="J255" i="7" s="1"/>
  <c r="BF255" i="7" s="1"/>
  <c r="BI253" i="7"/>
  <c r="BH253" i="7"/>
  <c r="BG253" i="7"/>
  <c r="BE253" i="7"/>
  <c r="T253" i="7"/>
  <c r="R253" i="7"/>
  <c r="P253" i="7"/>
  <c r="BI251" i="7"/>
  <c r="BH251" i="7"/>
  <c r="BG251" i="7"/>
  <c r="BE251" i="7"/>
  <c r="T251" i="7"/>
  <c r="R251" i="7"/>
  <c r="P251" i="7"/>
  <c r="BI249" i="7"/>
  <c r="BH249" i="7"/>
  <c r="BG249" i="7"/>
  <c r="BE249" i="7"/>
  <c r="T249" i="7"/>
  <c r="R249" i="7"/>
  <c r="P249" i="7"/>
  <c r="BI245" i="7"/>
  <c r="BH245" i="7"/>
  <c r="BG245" i="7"/>
  <c r="BE245" i="7"/>
  <c r="T245" i="7"/>
  <c r="T244" i="7" s="1"/>
  <c r="R245" i="7"/>
  <c r="R244" i="7" s="1"/>
  <c r="P245" i="7"/>
  <c r="P244" i="7" s="1"/>
  <c r="BI240" i="7"/>
  <c r="BH240" i="7"/>
  <c r="BG240" i="7"/>
  <c r="BE240" i="7"/>
  <c r="T240" i="7"/>
  <c r="T239" i="7"/>
  <c r="R240" i="7"/>
  <c r="R239" i="7" s="1"/>
  <c r="P240" i="7"/>
  <c r="P239" i="7"/>
  <c r="BI238" i="7"/>
  <c r="BH238" i="7"/>
  <c r="BG238" i="7"/>
  <c r="BE238" i="7"/>
  <c r="T238" i="7"/>
  <c r="R238" i="7"/>
  <c r="P238" i="7"/>
  <c r="BI234" i="7"/>
  <c r="BH234" i="7"/>
  <c r="BG234" i="7"/>
  <c r="BE234" i="7"/>
  <c r="T234" i="7"/>
  <c r="R234" i="7"/>
  <c r="P234" i="7"/>
  <c r="BI232" i="7"/>
  <c r="BH232" i="7"/>
  <c r="BG232" i="7"/>
  <c r="BE232" i="7"/>
  <c r="T232" i="7"/>
  <c r="R232" i="7"/>
  <c r="P232" i="7"/>
  <c r="BI225" i="7"/>
  <c r="BH225" i="7"/>
  <c r="BG225" i="7"/>
  <c r="BE225" i="7"/>
  <c r="T225" i="7"/>
  <c r="R225" i="7"/>
  <c r="P225" i="7"/>
  <c r="BI224" i="7"/>
  <c r="BH224" i="7"/>
  <c r="BG224" i="7"/>
  <c r="BE224" i="7"/>
  <c r="T224" i="7"/>
  <c r="R224" i="7"/>
  <c r="P224" i="7"/>
  <c r="BI223" i="7"/>
  <c r="BH223" i="7"/>
  <c r="BG223" i="7"/>
  <c r="BE223" i="7"/>
  <c r="T223" i="7"/>
  <c r="R223" i="7"/>
  <c r="P223" i="7"/>
  <c r="BI220" i="7"/>
  <c r="BH220" i="7"/>
  <c r="BG220" i="7"/>
  <c r="BE220" i="7"/>
  <c r="T220" i="7"/>
  <c r="R220" i="7"/>
  <c r="P220" i="7"/>
  <c r="BI218" i="7"/>
  <c r="BH218" i="7"/>
  <c r="BG218" i="7"/>
  <c r="BE218" i="7"/>
  <c r="T218" i="7"/>
  <c r="R218" i="7"/>
  <c r="P218" i="7"/>
  <c r="BI214" i="7"/>
  <c r="BH214" i="7"/>
  <c r="BG214" i="7"/>
  <c r="BE214" i="7"/>
  <c r="T214" i="7"/>
  <c r="R214" i="7"/>
  <c r="P214" i="7"/>
  <c r="BI212" i="7"/>
  <c r="BH212" i="7"/>
  <c r="BG212" i="7"/>
  <c r="BE212" i="7"/>
  <c r="T212" i="7"/>
  <c r="R212" i="7"/>
  <c r="P212" i="7"/>
  <c r="BI211" i="7"/>
  <c r="BH211" i="7"/>
  <c r="BG211" i="7"/>
  <c r="BE211" i="7"/>
  <c r="T211" i="7"/>
  <c r="R211" i="7"/>
  <c r="P211" i="7"/>
  <c r="BI207" i="7"/>
  <c r="BH207" i="7"/>
  <c r="BG207" i="7"/>
  <c r="BE207" i="7"/>
  <c r="T207" i="7"/>
  <c r="R207" i="7"/>
  <c r="P207" i="7"/>
  <c r="BI206" i="7"/>
  <c r="BH206" i="7"/>
  <c r="BG206" i="7"/>
  <c r="BE206" i="7"/>
  <c r="T206" i="7"/>
  <c r="R206" i="7"/>
  <c r="P206" i="7"/>
  <c r="BI205" i="7"/>
  <c r="BH205" i="7"/>
  <c r="BG205" i="7"/>
  <c r="BE205" i="7"/>
  <c r="T205" i="7"/>
  <c r="R205" i="7"/>
  <c r="P205" i="7"/>
  <c r="BI204" i="7"/>
  <c r="BH204" i="7"/>
  <c r="BG204" i="7"/>
  <c r="BE204" i="7"/>
  <c r="T204" i="7"/>
  <c r="R204" i="7"/>
  <c r="P204" i="7"/>
  <c r="BI201" i="7"/>
  <c r="BH201" i="7"/>
  <c r="BG201" i="7"/>
  <c r="BE201" i="7"/>
  <c r="T201" i="7"/>
  <c r="R201" i="7"/>
  <c r="P201" i="7"/>
  <c r="BI200" i="7"/>
  <c r="BH200" i="7"/>
  <c r="BG200" i="7"/>
  <c r="BE200" i="7"/>
  <c r="T200" i="7"/>
  <c r="R200" i="7"/>
  <c r="P200" i="7"/>
  <c r="BI194" i="7"/>
  <c r="BH194" i="7"/>
  <c r="BG194" i="7"/>
  <c r="BE194" i="7"/>
  <c r="T194" i="7"/>
  <c r="R194" i="7"/>
  <c r="P194" i="7"/>
  <c r="BI192" i="7"/>
  <c r="BH192" i="7"/>
  <c r="BG192" i="7"/>
  <c r="BE192" i="7"/>
  <c r="T192" i="7"/>
  <c r="R192" i="7"/>
  <c r="P192" i="7"/>
  <c r="BI191" i="7"/>
  <c r="BH191" i="7"/>
  <c r="BG191" i="7"/>
  <c r="BE191" i="7"/>
  <c r="T191" i="7"/>
  <c r="R191" i="7"/>
  <c r="P191" i="7"/>
  <c r="BI190" i="7"/>
  <c r="BH190" i="7"/>
  <c r="BG190" i="7"/>
  <c r="BE190" i="7"/>
  <c r="T190" i="7"/>
  <c r="R190" i="7"/>
  <c r="P190" i="7"/>
  <c r="BI186" i="7"/>
  <c r="BH186" i="7"/>
  <c r="BG186" i="7"/>
  <c r="BE186" i="7"/>
  <c r="T186" i="7"/>
  <c r="R186" i="7"/>
  <c r="P186" i="7"/>
  <c r="BI185" i="7"/>
  <c r="BH185" i="7"/>
  <c r="BG185" i="7"/>
  <c r="BE185" i="7"/>
  <c r="T185" i="7"/>
  <c r="R185" i="7"/>
  <c r="P185" i="7"/>
  <c r="BI184" i="7"/>
  <c r="BH184" i="7"/>
  <c r="BG184" i="7"/>
  <c r="BE184" i="7"/>
  <c r="T184" i="7"/>
  <c r="R184" i="7"/>
  <c r="P184" i="7"/>
  <c r="BI181" i="7"/>
  <c r="BH181" i="7"/>
  <c r="BG181" i="7"/>
  <c r="BE181" i="7"/>
  <c r="T181" i="7"/>
  <c r="R181" i="7"/>
  <c r="P181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5" i="7"/>
  <c r="BH175" i="7"/>
  <c r="BG175" i="7"/>
  <c r="BE175" i="7"/>
  <c r="T175" i="7"/>
  <c r="R175" i="7"/>
  <c r="P175" i="7"/>
  <c r="BI173" i="7"/>
  <c r="BH173" i="7"/>
  <c r="BG173" i="7"/>
  <c r="BE173" i="7"/>
  <c r="T173" i="7"/>
  <c r="R173" i="7"/>
  <c r="P173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3" i="7"/>
  <c r="BH163" i="7"/>
  <c r="BG163" i="7"/>
  <c r="BE163" i="7"/>
  <c r="T163" i="7"/>
  <c r="R163" i="7"/>
  <c r="P163" i="7"/>
  <c r="BI160" i="7"/>
  <c r="BH160" i="7"/>
  <c r="BG160" i="7"/>
  <c r="BE160" i="7"/>
  <c r="T160" i="7"/>
  <c r="T159" i="7" s="1"/>
  <c r="R160" i="7"/>
  <c r="R159" i="7" s="1"/>
  <c r="P160" i="7"/>
  <c r="P159" i="7" s="1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48" i="7"/>
  <c r="BH148" i="7"/>
  <c r="BG148" i="7"/>
  <c r="BE148" i="7"/>
  <c r="T148" i="7"/>
  <c r="R148" i="7"/>
  <c r="P148" i="7"/>
  <c r="BI146" i="7"/>
  <c r="BH146" i="7"/>
  <c r="BG146" i="7"/>
  <c r="BE146" i="7"/>
  <c r="T146" i="7"/>
  <c r="R146" i="7"/>
  <c r="P146" i="7"/>
  <c r="BI144" i="7"/>
  <c r="BH144" i="7"/>
  <c r="BG144" i="7"/>
  <c r="BE144" i="7"/>
  <c r="T144" i="7"/>
  <c r="R144" i="7"/>
  <c r="P144" i="7"/>
  <c r="BI141" i="7"/>
  <c r="BH141" i="7"/>
  <c r="BG141" i="7"/>
  <c r="BE141" i="7"/>
  <c r="T141" i="7"/>
  <c r="R141" i="7"/>
  <c r="P141" i="7"/>
  <c r="F134" i="7"/>
  <c r="F132" i="7"/>
  <c r="E130" i="7"/>
  <c r="BI117" i="7"/>
  <c r="BH117" i="7"/>
  <c r="BG117" i="7"/>
  <c r="BE117" i="7"/>
  <c r="BI116" i="7"/>
  <c r="BH116" i="7"/>
  <c r="BG116" i="7"/>
  <c r="BF116" i="7"/>
  <c r="BE116" i="7"/>
  <c r="BI115" i="7"/>
  <c r="BH115" i="7"/>
  <c r="BG115" i="7"/>
  <c r="BF115" i="7"/>
  <c r="BE115" i="7"/>
  <c r="BI114" i="7"/>
  <c r="BH114" i="7"/>
  <c r="BG114" i="7"/>
  <c r="BF114" i="7"/>
  <c r="BE114" i="7"/>
  <c r="BI113" i="7"/>
  <c r="BH113" i="7"/>
  <c r="BG113" i="7"/>
  <c r="BF113" i="7"/>
  <c r="BE113" i="7"/>
  <c r="BI112" i="7"/>
  <c r="BH112" i="7"/>
  <c r="BG112" i="7"/>
  <c r="BF112" i="7"/>
  <c r="BE112" i="7"/>
  <c r="F91" i="7"/>
  <c r="F89" i="7"/>
  <c r="E87" i="7"/>
  <c r="J24" i="7"/>
  <c r="E24" i="7"/>
  <c r="J92" i="7" s="1"/>
  <c r="J23" i="7"/>
  <c r="J21" i="7"/>
  <c r="E21" i="7"/>
  <c r="J134" i="7" s="1"/>
  <c r="J20" i="7"/>
  <c r="J18" i="7"/>
  <c r="E18" i="7"/>
  <c r="F135" i="7" s="1"/>
  <c r="J17" i="7"/>
  <c r="J12" i="7"/>
  <c r="J89" i="7" s="1"/>
  <c r="E7" i="7"/>
  <c r="E85" i="7" s="1"/>
  <c r="J206" i="7"/>
  <c r="J251" i="7"/>
  <c r="J201" i="7"/>
  <c r="J180" i="7"/>
  <c r="BK169" i="7"/>
  <c r="J153" i="7"/>
  <c r="J245" i="7"/>
  <c r="BK245" i="7"/>
  <c r="J212" i="7"/>
  <c r="J156" i="7"/>
  <c r="J214" i="7"/>
  <c r="J175" i="7"/>
  <c r="J249" i="7"/>
  <c r="BK207" i="7"/>
  <c r="BK179" i="7"/>
  <c r="J163" i="7"/>
  <c r="J148" i="7"/>
  <c r="BK235" i="8"/>
  <c r="J147" i="8"/>
  <c r="BK201" i="8"/>
  <c r="J223" i="8"/>
  <c r="BK241" i="8"/>
  <c r="BK218" i="8"/>
  <c r="BK184" i="8"/>
  <c r="J141" i="8"/>
  <c r="BK170" i="8"/>
  <c r="BK140" i="8"/>
  <c r="J145" i="8"/>
  <c r="J223" i="7"/>
  <c r="J186" i="7"/>
  <c r="BK238" i="7"/>
  <c r="BK205" i="7"/>
  <c r="BK204" i="7"/>
  <c r="BK186" i="7"/>
  <c r="J169" i="7"/>
  <c r="BK155" i="7"/>
  <c r="BK212" i="8"/>
  <c r="J157" i="8"/>
  <c r="BK188" i="8"/>
  <c r="J142" i="8"/>
  <c r="J219" i="8"/>
  <c r="BK185" i="8"/>
  <c r="J222" i="8"/>
  <c r="BK163" i="8"/>
  <c r="BK233" i="8"/>
  <c r="BK215" i="8"/>
  <c r="J195" i="8"/>
  <c r="BK209" i="8"/>
  <c r="J204" i="8"/>
  <c r="J169" i="8"/>
  <c r="J144" i="8"/>
  <c r="BK197" i="8"/>
  <c r="BK253" i="7"/>
  <c r="BK190" i="7"/>
  <c r="J234" i="7"/>
  <c r="BK206" i="7"/>
  <c r="BK191" i="7"/>
  <c r="J190" i="7"/>
  <c r="J170" i="7"/>
  <c r="J157" i="7"/>
  <c r="BK146" i="7"/>
  <c r="J158" i="8"/>
  <c r="J212" i="8"/>
  <c r="J156" i="8"/>
  <c r="BK141" i="8"/>
  <c r="BK200" i="8"/>
  <c r="BK179" i="8"/>
  <c r="J178" i="8"/>
  <c r="J140" i="8"/>
  <c r="BK223" i="8"/>
  <c r="BK204" i="8"/>
  <c r="BK150" i="8"/>
  <c r="BK142" i="8"/>
  <c r="BK178" i="8"/>
  <c r="BK157" i="8"/>
  <c r="J201" i="8"/>
  <c r="J194" i="7"/>
  <c r="J253" i="7"/>
  <c r="BK214" i="7"/>
  <c r="BK192" i="7"/>
  <c r="J215" i="8"/>
  <c r="J241" i="8"/>
  <c r="BK169" i="8"/>
  <c r="BK229" i="8"/>
  <c r="BK207" i="8"/>
  <c r="J185" i="8"/>
  <c r="J184" i="8"/>
  <c r="J182" i="8"/>
  <c r="BK156" i="8"/>
  <c r="J199" i="8"/>
  <c r="BK144" i="8"/>
  <c r="BK201" i="7"/>
  <c r="J181" i="7"/>
  <c r="BK224" i="7"/>
  <c r="BK168" i="7"/>
  <c r="BK156" i="7"/>
  <c r="BK148" i="7"/>
  <c r="BK234" i="7"/>
  <c r="J240" i="7"/>
  <c r="BK218" i="7"/>
  <c r="BK157" i="7"/>
  <c r="J225" i="7"/>
  <c r="BK180" i="7"/>
  <c r="BK163" i="7"/>
  <c r="BK240" i="7"/>
  <c r="J224" i="7"/>
  <c r="J200" i="7"/>
  <c r="BK173" i="7"/>
  <c r="J152" i="7"/>
  <c r="J174" i="8"/>
  <c r="BK239" i="8"/>
  <c r="J163" i="8"/>
  <c r="J229" i="8"/>
  <c r="J188" i="8"/>
  <c r="BK219" i="8"/>
  <c r="BK243" i="8"/>
  <c r="BK222" i="8"/>
  <c r="J197" i="8"/>
  <c r="BK145" i="8"/>
  <c r="J207" i="8"/>
  <c r="BK158" i="8"/>
  <c r="J208" i="8"/>
  <c r="J204" i="7"/>
  <c r="J185" i="7"/>
  <c r="J207" i="7"/>
  <c r="BK181" i="7"/>
  <c r="J160" i="7"/>
  <c r="BK152" i="7"/>
  <c r="BK141" i="7"/>
  <c r="J205" i="7"/>
  <c r="BK223" i="7"/>
  <c r="BK158" i="7"/>
  <c r="BK144" i="7"/>
  <c r="BK200" i="7"/>
  <c r="J173" i="7"/>
  <c r="J238" i="7"/>
  <c r="J218" i="7"/>
  <c r="BK185" i="7"/>
  <c r="BK160" i="7"/>
  <c r="J141" i="7"/>
  <c r="J243" i="8"/>
  <c r="J179" i="8"/>
  <c r="J233" i="8"/>
  <c r="J189" i="8"/>
  <c r="J177" i="8"/>
  <c r="J235" i="8"/>
  <c r="BK208" i="8"/>
  <c r="J191" i="8"/>
  <c r="J214" i="8"/>
  <c r="BK161" i="8"/>
  <c r="BK195" i="8"/>
  <c r="BK225" i="7"/>
  <c r="J184" i="7"/>
  <c r="BK153" i="7"/>
  <c r="J211" i="7"/>
  <c r="BK184" i="7"/>
  <c r="BK175" i="7"/>
  <c r="BK170" i="7"/>
  <c r="J158" i="7"/>
  <c r="J151" i="7"/>
  <c r="J146" i="7"/>
  <c r="BK249" i="7"/>
  <c r="J220" i="7"/>
  <c r="BK211" i="7"/>
  <c r="J155" i="7"/>
  <c r="BK212" i="7"/>
  <c r="J179" i="7"/>
  <c r="BK251" i="7"/>
  <c r="BK232" i="7"/>
  <c r="BK220" i="7"/>
  <c r="J192" i="7"/>
  <c r="J168" i="7"/>
  <c r="BK151" i="7"/>
  <c r="J161" i="8"/>
  <c r="BK189" i="8"/>
  <c r="J150" i="8"/>
  <c r="BK226" i="8"/>
  <c r="BK183" i="8"/>
  <c r="BK174" i="8"/>
  <c r="J239" i="8"/>
  <c r="BK214" i="8"/>
  <c r="BK177" i="8"/>
  <c r="J171" i="8"/>
  <c r="BK199" i="8"/>
  <c r="BK147" i="8"/>
  <c r="BK191" i="8"/>
  <c r="J144" i="7"/>
  <c r="J191" i="7"/>
  <c r="J232" i="7"/>
  <c r="BK194" i="7"/>
  <c r="J218" i="8"/>
  <c r="BK182" i="8"/>
  <c r="J170" i="8"/>
  <c r="J226" i="8"/>
  <c r="J200" i="8"/>
  <c r="BK171" i="8"/>
  <c r="BK146" i="8"/>
  <c r="J183" i="8"/>
  <c r="J209" i="8"/>
  <c r="J146" i="8"/>
  <c r="P150" i="7" l="1"/>
  <c r="R162" i="7"/>
  <c r="BK254" i="7"/>
  <c r="J254" i="7"/>
  <c r="J108" i="7" s="1"/>
  <c r="BK139" i="8"/>
  <c r="J139" i="8" s="1"/>
  <c r="J98" i="8" s="1"/>
  <c r="R139" i="8"/>
  <c r="R138" i="8"/>
  <c r="R149" i="8"/>
  <c r="BK211" i="8"/>
  <c r="T238" i="8"/>
  <c r="R140" i="7"/>
  <c r="BK174" i="7"/>
  <c r="J174" i="7" s="1"/>
  <c r="J103" i="7" s="1"/>
  <c r="P233" i="7"/>
  <c r="P139" i="8"/>
  <c r="P138" i="8" s="1"/>
  <c r="T139" i="8"/>
  <c r="T138" i="8" s="1"/>
  <c r="T149" i="8"/>
  <c r="T211" i="8"/>
  <c r="T210" i="8" s="1"/>
  <c r="BK238" i="8"/>
  <c r="J238" i="8"/>
  <c r="J106" i="8" s="1"/>
  <c r="T150" i="7"/>
  <c r="P162" i="7"/>
  <c r="R233" i="7"/>
  <c r="R248" i="7"/>
  <c r="BK162" i="8"/>
  <c r="J162" i="8" s="1"/>
  <c r="J101" i="8" s="1"/>
  <c r="BK244" i="8"/>
  <c r="J244" i="8"/>
  <c r="J107" i="8" s="1"/>
  <c r="R150" i="7"/>
  <c r="T162" i="7"/>
  <c r="BK248" i="7"/>
  <c r="J248" i="7"/>
  <c r="J107" i="7" s="1"/>
  <c r="P162" i="8"/>
  <c r="P238" i="8"/>
  <c r="BK140" i="7"/>
  <c r="J140" i="7" s="1"/>
  <c r="J98" i="7" s="1"/>
  <c r="P174" i="7"/>
  <c r="P161" i="7"/>
  <c r="T233" i="7"/>
  <c r="T162" i="8"/>
  <c r="T148" i="8" s="1"/>
  <c r="BK150" i="7"/>
  <c r="J150" i="7"/>
  <c r="J99" i="7" s="1"/>
  <c r="BK162" i="7"/>
  <c r="J162" i="7"/>
  <c r="J102" i="7" s="1"/>
  <c r="BK233" i="7"/>
  <c r="J233" i="7"/>
  <c r="J104" i="7" s="1"/>
  <c r="BK149" i="8"/>
  <c r="J149" i="8" s="1"/>
  <c r="J100" i="8" s="1"/>
  <c r="R211" i="8"/>
  <c r="R210" i="8" s="1"/>
  <c r="P140" i="7"/>
  <c r="P139" i="7" s="1"/>
  <c r="R174" i="7"/>
  <c r="P248" i="7"/>
  <c r="P149" i="8"/>
  <c r="P211" i="8"/>
  <c r="P210" i="8" s="1"/>
  <c r="R238" i="8"/>
  <c r="T140" i="7"/>
  <c r="T174" i="7"/>
  <c r="T248" i="7"/>
  <c r="R162" i="8"/>
  <c r="BK159" i="7"/>
  <c r="J159" i="7" s="1"/>
  <c r="J100" i="7" s="1"/>
  <c r="BK234" i="8"/>
  <c r="J234" i="8"/>
  <c r="J105" i="8" s="1"/>
  <c r="BK244" i="7"/>
  <c r="J244" i="7" s="1"/>
  <c r="J106" i="7" s="1"/>
  <c r="BK239" i="7"/>
  <c r="J239" i="7"/>
  <c r="J105" i="7" s="1"/>
  <c r="BK232" i="8"/>
  <c r="J232" i="8" s="1"/>
  <c r="J104" i="8" s="1"/>
  <c r="J211" i="8"/>
  <c r="J103" i="8"/>
  <c r="BF140" i="8"/>
  <c r="BF156" i="8"/>
  <c r="BF158" i="8"/>
  <c r="BF170" i="8"/>
  <c r="BF171" i="8"/>
  <c r="BF178" i="8"/>
  <c r="BF183" i="8"/>
  <c r="BF185" i="8"/>
  <c r="BF197" i="8"/>
  <c r="BF207" i="8"/>
  <c r="J89" i="8"/>
  <c r="BF200" i="8"/>
  <c r="BF209" i="8"/>
  <c r="BF219" i="8"/>
  <c r="BF169" i="8"/>
  <c r="BF212" i="8"/>
  <c r="BF214" i="8"/>
  <c r="BF215" i="8"/>
  <c r="BF235" i="8"/>
  <c r="BF239" i="8"/>
  <c r="BF243" i="8"/>
  <c r="J91" i="8"/>
  <c r="BF146" i="8"/>
  <c r="BF182" i="8"/>
  <c r="BF201" i="8"/>
  <c r="BF204" i="8"/>
  <c r="BF218" i="8"/>
  <c r="BF241" i="8"/>
  <c r="E127" i="8"/>
  <c r="BF184" i="8"/>
  <c r="BF188" i="8"/>
  <c r="BF199" i="8"/>
  <c r="BF226" i="8"/>
  <c r="BF233" i="8"/>
  <c r="F134" i="8"/>
  <c r="BF141" i="8"/>
  <c r="BF142" i="8"/>
  <c r="BF144" i="8"/>
  <c r="BF147" i="8"/>
  <c r="BF150" i="8"/>
  <c r="BF157" i="8"/>
  <c r="BF161" i="8"/>
  <c r="BF174" i="8"/>
  <c r="BF177" i="8"/>
  <c r="BF208" i="8"/>
  <c r="BF222" i="8"/>
  <c r="J134" i="8"/>
  <c r="BF163" i="8"/>
  <c r="BF189" i="8"/>
  <c r="BF195" i="8"/>
  <c r="BF223" i="8"/>
  <c r="BF145" i="8"/>
  <c r="BF179" i="8"/>
  <c r="BF191" i="8"/>
  <c r="BF229" i="8"/>
  <c r="J91" i="7"/>
  <c r="BF156" i="7"/>
  <c r="BF175" i="7"/>
  <c r="BF184" i="7"/>
  <c r="BF211" i="7"/>
  <c r="BF214" i="7"/>
  <c r="BF238" i="7"/>
  <c r="BF245" i="7"/>
  <c r="F92" i="7"/>
  <c r="E128" i="7"/>
  <c r="J135" i="7"/>
  <c r="BF148" i="7"/>
  <c r="BF158" i="7"/>
  <c r="BF181" i="7"/>
  <c r="BF186" i="7"/>
  <c r="BF201" i="7"/>
  <c r="BF220" i="7"/>
  <c r="BF146" i="7"/>
  <c r="BF191" i="7"/>
  <c r="BF194" i="7"/>
  <c r="BF224" i="7"/>
  <c r="BF251" i="7"/>
  <c r="J132" i="7"/>
  <c r="BF152" i="7"/>
  <c r="BF163" i="7"/>
  <c r="BF169" i="7"/>
  <c r="BF173" i="7"/>
  <c r="BF180" i="7"/>
  <c r="BF206" i="7"/>
  <c r="BF212" i="7"/>
  <c r="BF223" i="7"/>
  <c r="BF249" i="7"/>
  <c r="BF144" i="7"/>
  <c r="BF157" i="7"/>
  <c r="BF179" i="7"/>
  <c r="BF190" i="7"/>
  <c r="BF204" i="7"/>
  <c r="BF205" i="7"/>
  <c r="BF225" i="7"/>
  <c r="BF232" i="7"/>
  <c r="BF155" i="7"/>
  <c r="BF160" i="7"/>
  <c r="BF192" i="7"/>
  <c r="BF218" i="7"/>
  <c r="BF141" i="7"/>
  <c r="BF151" i="7"/>
  <c r="BF153" i="7"/>
  <c r="BF168" i="7"/>
  <c r="BF185" i="7"/>
  <c r="BF200" i="7"/>
  <c r="BF234" i="7"/>
  <c r="BF240" i="7"/>
  <c r="BF170" i="7"/>
  <c r="BF207" i="7"/>
  <c r="BF253" i="7"/>
  <c r="F38" i="7"/>
  <c r="F35" i="7"/>
  <c r="F38" i="8"/>
  <c r="J35" i="8"/>
  <c r="J35" i="7"/>
  <c r="F35" i="8"/>
  <c r="F37" i="7"/>
  <c r="F39" i="8"/>
  <c r="F37" i="8"/>
  <c r="F39" i="7"/>
  <c r="BK161" i="7" l="1"/>
  <c r="J161" i="7" s="1"/>
  <c r="J101" i="7" s="1"/>
  <c r="T139" i="7"/>
  <c r="BK139" i="7"/>
  <c r="J139" i="7" s="1"/>
  <c r="J97" i="7" s="1"/>
  <c r="R148" i="8"/>
  <c r="R137" i="8" s="1"/>
  <c r="R161" i="7"/>
  <c r="P138" i="7"/>
  <c r="T161" i="7"/>
  <c r="T137" i="8"/>
  <c r="R139" i="7"/>
  <c r="R138" i="7" s="1"/>
  <c r="T138" i="7"/>
  <c r="P148" i="8"/>
  <c r="P137" i="8" s="1"/>
  <c r="BK210" i="8"/>
  <c r="J210" i="8" s="1"/>
  <c r="J102" i="8" s="1"/>
  <c r="BK148" i="8"/>
  <c r="J148" i="8"/>
  <c r="J99" i="8"/>
  <c r="BK138" i="8"/>
  <c r="J138" i="8" s="1"/>
  <c r="J97" i="8" s="1"/>
  <c r="BK138" i="7" l="1"/>
  <c r="J138" i="7" s="1"/>
  <c r="J96" i="7" s="1"/>
  <c r="J30" i="7"/>
  <c r="J117" i="7" s="1"/>
  <c r="J111" i="7" s="1"/>
  <c r="J119" i="7" s="1"/>
  <c r="BK137" i="8"/>
  <c r="J137" i="8" s="1"/>
  <c r="J96" i="8" s="1"/>
  <c r="J30" i="8" s="1"/>
  <c r="J116" i="8" s="1"/>
  <c r="BF116" i="8" s="1"/>
  <c r="J36" i="8" s="1"/>
  <c r="BF117" i="7"/>
  <c r="J36" i="7" s="1"/>
  <c r="J31" i="7" l="1"/>
  <c r="J32" i="7" s="1"/>
  <c r="J41" i="7"/>
  <c r="F36" i="8"/>
  <c r="F36" i="7"/>
  <c r="J110" i="8"/>
  <c r="J118" i="8" s="1"/>
  <c r="J31" i="8" l="1"/>
  <c r="J32" i="8" s="1"/>
  <c r="J41" i="8" l="1"/>
</calcChain>
</file>

<file path=xl/sharedStrings.xml><?xml version="1.0" encoding="utf-8"?>
<sst xmlns="http://schemas.openxmlformats.org/spreadsheetml/2006/main" count="2881" uniqueCount="454">
  <si>
    <t/>
  </si>
  <si>
    <t>False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</si>
  <si>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</si>
  <si>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</si>
  <si>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</si>
  <si>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</si>
  <si>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</si>
  <si>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</si>
  <si>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>Bratislava</t>
  </si>
  <si>
    <t>Dátum:</t>
  </si>
  <si>
    <t>Objednávateľ:</t>
  </si>
  <si>
    <t>IČO:</t>
  </si>
  <si>
    <t>00492736</t>
  </si>
  <si>
    <t>Dopravný podnik Bratislava, akciová spoločnosť</t>
  </si>
  <si>
    <t>IČ DPH:</t>
  </si>
  <si>
    <t>SK2020298786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</si>
  <si>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</si>
  <si>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</si>
  <si>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</si>
  <si>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</si>
  <si>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</si>
  <si>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</si>
  <si>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</si>
  <si>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</si>
  <si>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</si>
  <si>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</si>
  <si>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</si>
  <si>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</si>
  <si>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</si>
  <si>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</si>
  <si>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</si>
  <si>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</si>
  <si>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</si>
  <si>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</si>
  <si>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</si>
  <si>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</si>
  <si>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</si>
  <si>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</si>
  <si>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</si>
  <si>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</si>
  <si>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</si>
  <si>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</si>
  <si>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</si>
  <si>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</si>
  <si>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</si>
  <si>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</si>
  <si>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2</t>
  </si>
  <si>
    <t>{2510e69d-7628-47dc-af03-92f829ff71d8}</t>
  </si>
  <si>
    <t>{21ec0c78-1593-4730-bf9b-24fcabf34fc7}</t>
  </si>
  <si>
    <t>Ostatné náklady</t>
  </si>
  <si>
    <t>Celkové náklady za stavbu 1) + 2)</t>
  </si>
  <si>
    <t>KRYCÍ LIST ROZPOČTU</t>
  </si>
  <si>
    <t>Objekt: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</si>
  <si>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</si>
  <si>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</si>
  <si>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</si>
  <si>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</si>
  <si>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</si>
  <si>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</si>
  <si>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</si>
  <si>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9 - Ostatné konštrukcie a práce-búranie</t>
  </si>
  <si>
    <t xml:space="preserve">    99 - Presun hmôt HSV</t>
  </si>
  <si>
    <t>POZ - POZNÁMKY</t>
  </si>
  <si>
    <t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</si>
  <si>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</si>
  <si>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</si>
  <si>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</si>
  <si>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</si>
  <si>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</si>
  <si>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</si>
  <si>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</si>
  <si>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</si>
  <si>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</si>
  <si>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</si>
  <si>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</si>
  <si>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</si>
  <si>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</si>
  <si>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</si>
  <si>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</si>
  <si>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</si>
  <si>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</si>
  <si>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</si>
  <si>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</si>
  <si>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</si>
  <si>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</si>
  <si>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</si>
  <si>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</si>
  <si>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</si>
  <si>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K</t>
  </si>
  <si>
    <t>m2</t>
  </si>
  <si>
    <t>4</t>
  </si>
  <si>
    <t>5</t>
  </si>
  <si>
    <t>3</t>
  </si>
  <si>
    <t>8</t>
  </si>
  <si>
    <t>ks</t>
  </si>
  <si>
    <t>9</t>
  </si>
  <si>
    <t>Ostatné konštrukcie a práce-búranie</t>
  </si>
  <si>
    <t>6</t>
  </si>
  <si>
    <t>t</t>
  </si>
  <si>
    <t>7</t>
  </si>
  <si>
    <t>m</t>
  </si>
  <si>
    <t>10</t>
  </si>
  <si>
    <t>11</t>
  </si>
  <si>
    <t>M</t>
  </si>
  <si>
    <t>12</t>
  </si>
  <si>
    <t>13</t>
  </si>
  <si>
    <t>14</t>
  </si>
  <si>
    <t>15</t>
  </si>
  <si>
    <t>16</t>
  </si>
  <si>
    <t>17</t>
  </si>
  <si>
    <t>18</t>
  </si>
  <si>
    <t>19</t>
  </si>
  <si>
    <t>979081111.S</t>
  </si>
  <si>
    <t>Odvoz sutiny a vybúraných hmôt na skládku do 1 km</t>
  </si>
  <si>
    <t>21</t>
  </si>
  <si>
    <t>979081121.S</t>
  </si>
  <si>
    <t>Odvoz sutiny a vybúraných hmôt na skládku za každý ďalší 1 km</t>
  </si>
  <si>
    <t>VV</t>
  </si>
  <si>
    <t>22</t>
  </si>
  <si>
    <t>979082111.S</t>
  </si>
  <si>
    <t>Vnútrostavenisková doprava sutiny a vybúraných hmôt do 10 m</t>
  </si>
  <si>
    <t>23</t>
  </si>
  <si>
    <t>979082121.S</t>
  </si>
  <si>
    <t>Vnútrostavenisková doprava sutiny a vybúraných hmôt za každých ďalších 5 m</t>
  </si>
  <si>
    <t>24</t>
  </si>
  <si>
    <t>25</t>
  </si>
  <si>
    <t>99</t>
  </si>
  <si>
    <t>Presun hmôt HSV</t>
  </si>
  <si>
    <t>26</t>
  </si>
  <si>
    <t>POZ</t>
  </si>
  <si>
    <t>POZNÁMKY</t>
  </si>
  <si>
    <t>27</t>
  </si>
  <si>
    <t>POZNAMKA_2</t>
  </si>
  <si>
    <t>K správnemu naceneniu zadania je potrebné preverenie výmer na stavbe a obhliadka  stavby. Naceniť je potrebné jestvujúce zadanie podľa pokynov tendrového  zadávateľa, resp. zmluvy o dielo. Rozdiely uviesť pod čiaru.</t>
  </si>
  <si>
    <t>P</t>
  </si>
  <si>
    <t xml:space="preserve">Poznámka k položke:_x000D_
Zadanie výberom položiek, priloženými výpočtami má napomôcť a urýchliť  dodávateľovi správne naceniť všetky práce._x000D_
Práce  a dodávky obsiahnuté neobsiahnuté v zadaní je dodávateľ povinný položkovo rozšpecifikovať a naceniť pod čiaru,  mimo ponukového rozpočtu pre objektívne rozhodovanie._x000D_
Zmeny,  opravy VV a návrhy na možné zníženie stav. nákladov dodávateľ nacení rovnako  pod čiaru a priloží k ponukovému rozpočtu. Výmeny materiálov je potrebné  prekonzultovať s investorom. Pri materiáloch uvedených  všeobecne dodávateľ špecifikuje konkrétny uvažovaný druh. _x000D_
Dodávateľ  rozšpecifikuje pouzitie VRN-ov: napr. označenie staveniska, čistenie  komunikacií, opatrenia pre stav. v zimnom období, poistenie, geodet. merania  a dokumentáciu, skúšky, vzorky, dielenskú dokumentáciu, staveb. výťah, žeriav  v súčinnosti a položkami pre zvislý presun hmôt vo všetkých výkazoch,  vyčistenie všetkých dotknutých plôch od stavebného odpadu, aj ako príprava  pre sadové úpravy._x000D_
</t>
  </si>
  <si>
    <t>28</t>
  </si>
  <si>
    <t>POZNAMKA_3</t>
  </si>
  <si>
    <t>Kontrolný rozpočet/zadanie pre verejné obstarávanie bol zostavený na základe požiadaviek investora a  po obhliadke uskutočnenej dňa 18.03.2024 za pritomnosti zástupcov investora.</t>
  </si>
  <si>
    <t>512</t>
  </si>
  <si>
    <t xml:space="preserve">Poznámka k položke:_x000D_
_x000D_
</t>
  </si>
  <si>
    <t>29</t>
  </si>
  <si>
    <t>POZNAMKA_5</t>
  </si>
  <si>
    <t xml:space="preserve">Vzhľadom na súčasnú nepredvídateľnú zmenu cien stavebných materiálov, je možné tento rozpočet považovať za aktuálny iba v období približne 3 mesiace od jeho vyhotovenia. </t>
  </si>
  <si>
    <t>VP</t>
  </si>
  <si>
    <t xml:space="preserve">  Práce naviac</t>
  </si>
  <si>
    <t>PN</t>
  </si>
  <si>
    <t>dl_bleskozvod</t>
  </si>
  <si>
    <t>pocet_podpier</t>
  </si>
  <si>
    <t>+5%</t>
  </si>
  <si>
    <t>dl_oplech_odkvap</t>
  </si>
  <si>
    <t>pocet_tyci</t>
  </si>
  <si>
    <t>dl_atiky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</si>
  <si>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</si>
  <si>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</si>
  <si>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</si>
  <si>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764 - Konštrukcie klampiarske</t>
  </si>
  <si>
    <t>M - Práce a dodávky M</t>
  </si>
  <si>
    <t xml:space="preserve">    21-M - Elektromontáže</t>
  </si>
  <si>
    <t xml:space="preserve">    95-M - Revízie</t>
  </si>
  <si>
    <t>HZS - Hodinové zúčtovacie sadzby</t>
  </si>
  <si>
    <t>979011131.S</t>
  </si>
  <si>
    <t>Zvislá doprava sutiny po schodoch ručne do 3,5 m</t>
  </si>
  <si>
    <t>979087112.S</t>
  </si>
  <si>
    <t>Nakladanie na dopravný prostriedok pre vodorovnú dopravu sutiny</t>
  </si>
  <si>
    <t>979089612.S</t>
  </si>
  <si>
    <t>Poplatok za skládku - iné odpady zo stavieb a demolácií (17 09), ostatné</t>
  </si>
  <si>
    <t>PSV</t>
  </si>
  <si>
    <t>Práce a dodávky PSV</t>
  </si>
  <si>
    <t>711</t>
  </si>
  <si>
    <t>Izolácie proti vode a vlhkosti</t>
  </si>
  <si>
    <t>711790110.S</t>
  </si>
  <si>
    <t>Zhotovenie detailov k hydroizolačným fóliam - kútová lišta z HPP rš. 70 mm pre kotvenie na vnútorných a vonkajších hranách</t>
  </si>
  <si>
    <t>Súčet</t>
  </si>
  <si>
    <t>311970001500.S</t>
  </si>
  <si>
    <t>Vrut do dĺžky 150 mm na upevnenie do kombi dosiek</t>
  </si>
  <si>
    <t>32</t>
  </si>
  <si>
    <t>553430004700.S</t>
  </si>
  <si>
    <t>Lišta kútová z poplastovaného plechu pre ukončenie fólií z PVC š. 70 mm, dĺ. 2 m</t>
  </si>
  <si>
    <t>711790110.S1</t>
  </si>
  <si>
    <t>Demontáž - kútová lišta na vnútorných a vonkajších hranách</t>
  </si>
  <si>
    <t>998711201.S</t>
  </si>
  <si>
    <t>Presun hmôt pre izoláciu proti vode v objektoch výšky do 6 m</t>
  </si>
  <si>
    <t>%</t>
  </si>
  <si>
    <t>712</t>
  </si>
  <si>
    <t>Izolácie striech, povlakové krytiny</t>
  </si>
  <si>
    <t>712400831.S</t>
  </si>
  <si>
    <t>Odstránenie povlakovej krytiny na strechách šikmých do 30° jednovrstvovej,  -0,00600t</t>
  </si>
  <si>
    <t>283220002000.S</t>
  </si>
  <si>
    <t>Hydroizolačná fólia PVC-P hr. 1,5 mm izolácia plochých striech</t>
  </si>
  <si>
    <t>712873240.S</t>
  </si>
  <si>
    <t>Zhotovenie povlakovej krytiny vytiahnutím izol. povlaku  PVC-P na konštrukcie prevyšujúce úroveň strechy nad 50 cm prikotvením so zváraným spojom</t>
  </si>
  <si>
    <t>712973240.S</t>
  </si>
  <si>
    <t>Detaily k PVC-P fóliam osadenie vetracích komínkov</t>
  </si>
  <si>
    <t>283220002300.S</t>
  </si>
  <si>
    <t>Hydroizolačná fólia PVC-P hr. 2,0 mm izolácia plochých striech</t>
  </si>
  <si>
    <t>283770004000.S</t>
  </si>
  <si>
    <t>Odvetrávací komín pre PVC-P fólie, výška 225 mm, priemer 75 mm</t>
  </si>
  <si>
    <t>712973885.S</t>
  </si>
  <si>
    <t>Detaily k termoplastom všeobecne, oplechovanie okraja odkvapovou lištou z hrubopolpast. plechu RŠ 200 mm</t>
  </si>
  <si>
    <t>712973885.S1</t>
  </si>
  <si>
    <t xml:space="preserve">Demontáž oplechovanie okraja odkvapovou </t>
  </si>
  <si>
    <t>712990040.S</t>
  </si>
  <si>
    <t>Položenie geotextílie vodorovne alebo zvislo na strechy ploché do 10°</t>
  </si>
  <si>
    <t>693110004710.S</t>
  </si>
  <si>
    <t>Geotextília polypropylénová netkaná 400 g/m2</t>
  </si>
  <si>
    <t>712990200.S</t>
  </si>
  <si>
    <t>Montáž strešného držiaka bleskozvodu, vrátane zaizolovania</t>
  </si>
  <si>
    <t>30</t>
  </si>
  <si>
    <t>283220001300.S</t>
  </si>
  <si>
    <t>Hydroizolačná fólia PVC-P, hr. 2 mm izolácia balkónov, strešných detailov</t>
  </si>
  <si>
    <t>31</t>
  </si>
  <si>
    <t>354410067100.S</t>
  </si>
  <si>
    <t>Držiak strešný bleskozvodu PV21</t>
  </si>
  <si>
    <t>712990400.S</t>
  </si>
  <si>
    <t>Vykonanie iskrovej skúšky striech z povlakových krytín, nevodivých fólií</t>
  </si>
  <si>
    <t>33</t>
  </si>
  <si>
    <t>712991020.S</t>
  </si>
  <si>
    <t>Montáž podkladnej konštrukcie z OSB dosiek na atike šírky 251 - 310 mm pod klampiarske konštrukcie</t>
  </si>
  <si>
    <t>34</t>
  </si>
  <si>
    <t>35</t>
  </si>
  <si>
    <t>607260000300.S</t>
  </si>
  <si>
    <t>Doska OSB nebrúsená hr. 18 mm</t>
  </si>
  <si>
    <t>36</t>
  </si>
  <si>
    <t>998712201.S</t>
  </si>
  <si>
    <t>Presun hmôt pre izoláciu povlakovej krytiny v objektoch výšky do 6 m</t>
  </si>
  <si>
    <t>37</t>
  </si>
  <si>
    <t>38</t>
  </si>
  <si>
    <t>39</t>
  </si>
  <si>
    <t>40</t>
  </si>
  <si>
    <t>41</t>
  </si>
  <si>
    <t>42</t>
  </si>
  <si>
    <t>43</t>
  </si>
  <si>
    <t>44</t>
  </si>
  <si>
    <t>764</t>
  </si>
  <si>
    <t>Konštrukcie klampiarske</t>
  </si>
  <si>
    <t>45</t>
  </si>
  <si>
    <t>46</t>
  </si>
  <si>
    <t>47</t>
  </si>
  <si>
    <t>48</t>
  </si>
  <si>
    <t>49</t>
  </si>
  <si>
    <t>50</t>
  </si>
  <si>
    <t>998764201.S</t>
  </si>
  <si>
    <t>Presun hmôt pre konštrukcie klampiarske v objektoch výšky do 6 m</t>
  </si>
  <si>
    <t>Práce a dodávky M</t>
  </si>
  <si>
    <t>21-M</t>
  </si>
  <si>
    <t>Elektromontáže</t>
  </si>
  <si>
    <t>210220001.S</t>
  </si>
  <si>
    <t>Uzemňovacie vedenie na povrchu FeZn drôt zvodový Ø 8-10</t>
  </si>
  <si>
    <t>64</t>
  </si>
  <si>
    <t>354410054700.S</t>
  </si>
  <si>
    <t>Drôt bleskozvodový FeZn, d 8 mm</t>
  </si>
  <si>
    <t>kg</t>
  </si>
  <si>
    <t>128</t>
  </si>
  <si>
    <t>210220206.S</t>
  </si>
  <si>
    <t>Zachytávacia tyč FeZn s osadením JP 30</t>
  </si>
  <si>
    <t>354410023400.S</t>
  </si>
  <si>
    <t xml:space="preserve">Tyč zachytávacia FeZn </t>
  </si>
  <si>
    <t>210220240.S</t>
  </si>
  <si>
    <t xml:space="preserve">Svorka FeZn k zachytávacej, uzemňovacej tyči  </t>
  </si>
  <si>
    <t>354410002000.S</t>
  </si>
  <si>
    <t xml:space="preserve">Svorka FeZn k uzemňovacej tyči </t>
  </si>
  <si>
    <t>210964801.S</t>
  </si>
  <si>
    <t>Demontáž - uzemňovacie vedenie na povrchu FeZn drôz zvodový   -0,00063 t</t>
  </si>
  <si>
    <t>210964831.S</t>
  </si>
  <si>
    <t>Demontáž - podpery vedenia FeZn na hrebeň strechy   -0,00056 t</t>
  </si>
  <si>
    <t>210964844.S</t>
  </si>
  <si>
    <t xml:space="preserve">Demontáž - zachytávacia tyč FeZn bez osadenia a s osadením </t>
  </si>
  <si>
    <t>95-M</t>
  </si>
  <si>
    <t>Revízie</t>
  </si>
  <si>
    <t>950105001.S1</t>
  </si>
  <si>
    <t>Revízna správa bleskozvod</t>
  </si>
  <si>
    <t>sub</t>
  </si>
  <si>
    <t>HZS</t>
  </si>
  <si>
    <t>Hodinové zúčtovacie sadzby</t>
  </si>
  <si>
    <t>HZS000112.S</t>
  </si>
  <si>
    <t>Stavebno montážne práce náročnejšie, ucelené, obtiažne, rutinné (Tr. 2) v rozsahu viac ako 8 hodín náročnejšie</t>
  </si>
  <si>
    <t>hod</t>
  </si>
  <si>
    <t>19,8</t>
  </si>
  <si>
    <t>8,4</t>
  </si>
  <si>
    <t>plocha_strechy1</t>
  </si>
  <si>
    <t>dl_kut_lista</t>
  </si>
  <si>
    <t xml:space="preserve">    767 - Konštrukcie doplnkové kovové</t>
  </si>
  <si>
    <t>712370070.S</t>
  </si>
  <si>
    <t>Zhotovenie povlakovej krytiny striech plochých do 10° PVC-P fóliou upevnenou prikotvením so zvarením spoju</t>
  </si>
  <si>
    <t>767</t>
  </si>
  <si>
    <t>Konštrukcie doplnkové kovové</t>
  </si>
  <si>
    <t>6*3*1,1</t>
  </si>
  <si>
    <t>5*3</t>
  </si>
  <si>
    <t>110,25</t>
  </si>
  <si>
    <t>198,45</t>
  </si>
  <si>
    <t>117,81</t>
  </si>
  <si>
    <t>plocha_stit_steny</t>
  </si>
  <si>
    <t>189</t>
  </si>
  <si>
    <t>04 - Strecha ľahká údržba autobusov - strecha s parovodom</t>
  </si>
  <si>
    <t xml:space="preserve">    6 - Úpravy povrchov, podlahy, osadenie</t>
  </si>
  <si>
    <t>Úpravy povrchov, podlahy, osadenie</t>
  </si>
  <si>
    <t>622451071.S</t>
  </si>
  <si>
    <t>Vyspravenie povrchu neomietaných betónových stien vonkajších maltou cementovou pre omietky štitových oblukovych siten</t>
  </si>
  <si>
    <t>1101740972</t>
  </si>
  <si>
    <t>18*2*5*1,05</t>
  </si>
  <si>
    <t>622460121.S</t>
  </si>
  <si>
    <t>Príprava vonkajšieho podkladu stien penetráciou základnou</t>
  </si>
  <si>
    <t>-444530471</t>
  </si>
  <si>
    <t>622461053.S</t>
  </si>
  <si>
    <t>Vonkajšia omietka stien pastovitá silikónová roztieraná, hr. 2 mm</t>
  </si>
  <si>
    <t>-1158029699</t>
  </si>
  <si>
    <t>622481119.S</t>
  </si>
  <si>
    <t>Potiahnutie vonkajších stien sklotextilnou mriežkou s celoplošným prilepením</t>
  </si>
  <si>
    <t>-188353011</t>
  </si>
  <si>
    <t>-1288767090</t>
  </si>
  <si>
    <t>-1598164809</t>
  </si>
  <si>
    <t>528443820</t>
  </si>
  <si>
    <t>6,624*23 'Prepočítané koeficientom množstva</t>
  </si>
  <si>
    <t>1626376516</t>
  </si>
  <si>
    <t>-2022077808</t>
  </si>
  <si>
    <t>-523875839</t>
  </si>
  <si>
    <t>1226452907</t>
  </si>
  <si>
    <t>999281111.S</t>
  </si>
  <si>
    <t>Presun hmôt pre opravy a údržbu objektov vrátane vonkajších plášťov výšky do 25 m</t>
  </si>
  <si>
    <t>-169879311</t>
  </si>
  <si>
    <t>1352262624</t>
  </si>
  <si>
    <t>kuty na stene</t>
  </si>
  <si>
    <t>"dlhsia strecha lepenkova nad foliou" 70*1,05</t>
  </si>
  <si>
    <t>"kratsia strecha lepenkova nad foliou" 35*1,05</t>
  </si>
  <si>
    <t>1319908330</t>
  </si>
  <si>
    <t>-1191028576</t>
  </si>
  <si>
    <t>452077990</t>
  </si>
  <si>
    <t>677037135</t>
  </si>
  <si>
    <t>1649991418</t>
  </si>
  <si>
    <t>"dlhsia strecha lepenkova nad foliou" 70*1,8*1,05</t>
  </si>
  <si>
    <t>"kratsia strecha lepenkova nad foliou" 35*1,8*1,05</t>
  </si>
  <si>
    <t>1453261632</t>
  </si>
  <si>
    <t>-1511403103</t>
  </si>
  <si>
    <t>438688295</t>
  </si>
  <si>
    <t>dl_kut_lista*1,1</t>
  </si>
  <si>
    <t>-2085600606</t>
  </si>
  <si>
    <t>-1321186028</t>
  </si>
  <si>
    <t>712941963.S</t>
  </si>
  <si>
    <t>Vykonanie údržby prienikov povlakovej krytiny striech pásmi pritavením vpustov, ventilácií alebo komínov NAIP</t>
  </si>
  <si>
    <t>-442885551</t>
  </si>
  <si>
    <t>"dlhsia strecha lepenkova nad foliou" 71</t>
  </si>
  <si>
    <t>"kratsia strecha lepenkova nad foliou" 36</t>
  </si>
  <si>
    <t>628110000500.S</t>
  </si>
  <si>
    <t>Pás asfaltový bez krycej vrstvy, vložka strojná lepenka A 400/H</t>
  </si>
  <si>
    <t>-1762838091</t>
  </si>
  <si>
    <t>712942963.S</t>
  </si>
  <si>
    <t>Vykonanie údržby prienikov povlakovej krytiny striech pásmi pritavením bleskozvodových nosičov NAIP</t>
  </si>
  <si>
    <t>1218720701</t>
  </si>
  <si>
    <t>-1344941306</t>
  </si>
  <si>
    <t>10*0,23 'Prepočítané koeficientom množstva</t>
  </si>
  <si>
    <t>712961901.S</t>
  </si>
  <si>
    <t>Vykonanie údržby prienikov povlakovej krytiny striech gumami a PVC prilep. plnoplošne a bleskozvodových nosičov</t>
  </si>
  <si>
    <t>2054506918</t>
  </si>
  <si>
    <t>foliove strechy pod preizolovanou strechou</t>
  </si>
  <si>
    <t>"dlhsia strecha lepenkova nad foliou - odhad" 2</t>
  </si>
  <si>
    <t>"kratsia strecha lepenkova nad foliou - odhad" 10</t>
  </si>
  <si>
    <t>"spoj medzi kratsou a dlhsou strechou - odhad" 5</t>
  </si>
  <si>
    <t>283220003000.S</t>
  </si>
  <si>
    <t>Parozábrana - fólia z PVC, hr. 0,2 mm</t>
  </si>
  <si>
    <t>-1462573385</t>
  </si>
  <si>
    <t>337282246</t>
  </si>
  <si>
    <t>"plocha_strechy1/30"8</t>
  </si>
  <si>
    <t>1624890782</t>
  </si>
  <si>
    <t>198573978</t>
  </si>
  <si>
    <t>125973508</t>
  </si>
  <si>
    <t>-1229316457</t>
  </si>
  <si>
    <t>"dlhsia strecha lepenkova nad foliou" (70+1,8*2)*1,05</t>
  </si>
  <si>
    <t>"kratsia strecha lepenkova nad foliou" (35+1,8*2)*1,05</t>
  </si>
  <si>
    <t>-1438711524</t>
  </si>
  <si>
    <t>831099412</t>
  </si>
  <si>
    <t>748383569</t>
  </si>
  <si>
    <t>plocha_strechy1+dl_atiky</t>
  </si>
  <si>
    <t>-1381317850</t>
  </si>
  <si>
    <t>328,125*1,15 'Prepočítané koeficientom množstva</t>
  </si>
  <si>
    <t>1763725383</t>
  </si>
  <si>
    <t>72+37</t>
  </si>
  <si>
    <t>-842268693</t>
  </si>
  <si>
    <t>-654390338</t>
  </si>
  <si>
    <t>-1995166777</t>
  </si>
  <si>
    <t>"dlhsia strecha lepenkova nad foliou" 70*2,5*1,05</t>
  </si>
  <si>
    <t>"kratsia strecha lepenkova nad foliou" 35*2,5*1,05</t>
  </si>
  <si>
    <t>"spoj medzi kratsou a dlhsou strechou" 2,5*10*1,05</t>
  </si>
  <si>
    <t>686361534</t>
  </si>
  <si>
    <t>764441410.S</t>
  </si>
  <si>
    <t>Chrlič z pozinkovaného farbeného PZf plechu, jednoduchý rš. 500 mm dĺžky do 1800 mm, výmena povodných za nových</t>
  </si>
  <si>
    <t>1082703931</t>
  </si>
  <si>
    <t>"dlhsia strecha lepenkova nad foliou" 3</t>
  </si>
  <si>
    <t>"kratsia strecha lepenkova nad foliou" 1</t>
  </si>
  <si>
    <t>1126552690</t>
  </si>
  <si>
    <t>767193801.S2</t>
  </si>
  <si>
    <t>Nadvihnutie a výmena držiakov parovodneho potrubia na streche za závesný system š/v/dl 1100/800/600 mm</t>
  </si>
  <si>
    <t>-81119369</t>
  </si>
  <si>
    <t>"dlhsia strecha lepenkova nad foliou" 25</t>
  </si>
  <si>
    <t>"kratsia strecha lepenkova nad foliou" 15</t>
  </si>
  <si>
    <t>-606610120</t>
  </si>
  <si>
    <t>"prace vyvolane pri oprave stresnej krytiny - nepredvidane hlavne s upravovou parovodneho potrubia" 100</t>
  </si>
  <si>
    <t>-1189625814</t>
  </si>
  <si>
    <t>827618130</t>
  </si>
  <si>
    <t>644525058</t>
  </si>
  <si>
    <t>dl_kut_lista_1</t>
  </si>
  <si>
    <t>241,5</t>
  </si>
  <si>
    <t>plocha_strechy1_1</t>
  </si>
  <si>
    <t>301,875</t>
  </si>
  <si>
    <t>dl_oplech_odkvap_1</t>
  </si>
  <si>
    <t>122,85</t>
  </si>
  <si>
    <t>04a - Strecha ľahká údržba autobusov - výmena folie spodnej strechy pod strechou s parovodom</t>
  </si>
  <si>
    <t>4,726*23 'Prepočítané koeficientom množstva</t>
  </si>
  <si>
    <t>-1963096633</t>
  </si>
  <si>
    <t>"dlhsia strecha lepenkova nad foliou" 70*2*1,05</t>
  </si>
  <si>
    <t>"kratsia strecha lepenkova nad foliou" 35*2*1,05</t>
  </si>
  <si>
    <t>"spoj medzi kratsou a dlhsou strechou" 2*10*1,05</t>
  </si>
  <si>
    <t>-1608819524</t>
  </si>
  <si>
    <t>712153928</t>
  </si>
  <si>
    <t>1929798631</t>
  </si>
  <si>
    <t>-706116522</t>
  </si>
  <si>
    <t>-1070673255</t>
  </si>
  <si>
    <t>-945091765</t>
  </si>
  <si>
    <t>68066473</t>
  </si>
  <si>
    <t>-1984316581</t>
  </si>
  <si>
    <t>1716573209</t>
  </si>
  <si>
    <t>dl_oplech_odkvap_1*0,6"domcek na vetranie</t>
  </si>
  <si>
    <t>-1622969012</t>
  </si>
  <si>
    <t>145535336</t>
  </si>
  <si>
    <t>-1458904707</t>
  </si>
  <si>
    <t>"plocha_strechy1_1/30"10</t>
  </si>
  <si>
    <t>738304620</t>
  </si>
  <si>
    <t>2077163048</t>
  </si>
  <si>
    <t>1038297287</t>
  </si>
  <si>
    <t>-1835272117</t>
  </si>
  <si>
    <t>"lem pri konci strechy" (71+36+10)*1,05</t>
  </si>
  <si>
    <t>-764847958</t>
  </si>
  <si>
    <t>-1837389992</t>
  </si>
  <si>
    <t>995196139</t>
  </si>
  <si>
    <t>-1136180393</t>
  </si>
  <si>
    <t>375,585*1,15 'Prepočítané koeficientom množstva</t>
  </si>
  <si>
    <t>582766498</t>
  </si>
  <si>
    <t>709197460</t>
  </si>
  <si>
    <t>-2021283995</t>
  </si>
  <si>
    <t>-950761645</t>
  </si>
  <si>
    <t>644974553</t>
  </si>
  <si>
    <t>454753849</t>
  </si>
  <si>
    <t>-889104181</t>
  </si>
  <si>
    <t>-359006787</t>
  </si>
  <si>
    <t>1483426122</t>
  </si>
  <si>
    <t>2119673185</t>
  </si>
  <si>
    <t>-721669904</t>
  </si>
  <si>
    <t>378379557</t>
  </si>
  <si>
    <t>455818043</t>
  </si>
  <si>
    <t>233791745</t>
  </si>
  <si>
    <t>-1003906735</t>
  </si>
  <si>
    <t>601348422</t>
  </si>
  <si>
    <t>1285413264</t>
  </si>
  <si>
    <t>-139239884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</si>
</sst>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0000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Border="1" applyAlignment="1">
      <alignment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20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/>
    </xf>
    <xf numFmtId="4" fontId="6" fillId="2" borderId="0" xfId="0" applyNumberFormat="1" applyFont="1" applyFill="1" applyAlignment="1" applyProtection="1">
      <alignment vertical="center"/>
      <protection locked="0"/>
    </xf>
    <xf numFmtId="4" fontId="0" fillId="0" borderId="0" xfId="0" applyNumberFormat="1" applyAlignment="1">
      <alignment vertical="center"/>
    </xf>
    <xf numFmtId="0" fontId="20" fillId="3" borderId="0" xfId="0" applyFont="1" applyFill="1" applyAlignment="1">
      <alignment horizontal="left" vertical="center"/>
    </xf>
    <xf numFmtId="0" fontId="0" fillId="3" borderId="0" xfId="0" applyFill="1" applyAlignment="1">
      <alignment vertical="center"/>
    </xf>
    <xf numFmtId="4" fontId="20" fillId="3" borderId="0" xfId="0" applyNumberFormat="1" applyFont="1" applyFill="1" applyAlignment="1">
      <alignment vertical="center"/>
    </xf>
    <xf numFmtId="0" fontId="0" fillId="0" borderId="1" xfId="0" applyBorder="1"/>
    <xf numFmtId="0" fontId="0" fillId="0" borderId="2" xfId="0" applyBorder="1"/>
    <xf numFmtId="0" fontId="2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3" borderId="0" xfId="0" applyFont="1" applyFill="1" applyAlignment="1">
      <alignment horizontal="left" vertical="center"/>
    </xf>
    <xf numFmtId="0" fontId="18" fillId="3" borderId="0" xfId="0" applyFont="1" applyFill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19" xfId="0" applyFont="1" applyBorder="1" applyAlignment="1">
      <alignment horizontal="left" vertical="center"/>
    </xf>
    <xf numFmtId="0" fontId="5" fillId="0" borderId="19" xfId="0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vertical="center"/>
    </xf>
    <xf numFmtId="4" fontId="6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5" fillId="0" borderId="0" xfId="0" applyNumberFormat="1" applyFont="1"/>
    <xf numFmtId="4" fontId="22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3" xfId="0" applyBorder="1" applyAlignment="1">
      <alignment horizontal="center" vertical="center" wrapText="1"/>
    </xf>
    <xf numFmtId="0" fontId="18" fillId="3" borderId="16" xfId="0" applyFont="1" applyFill="1" applyBorder="1" applyAlignment="1">
      <alignment horizontal="center" vertical="center" wrapText="1"/>
    </xf>
    <xf numFmtId="0" fontId="18" fillId="3" borderId="17" xfId="0" applyFont="1" applyFill="1" applyBorder="1" applyAlignment="1">
      <alignment horizontal="center" vertical="center" wrapText="1"/>
    </xf>
    <xf numFmtId="0" fontId="18" fillId="3" borderId="18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23" fillId="0" borderId="12" xfId="0" applyNumberFormat="1" applyFont="1" applyBorder="1"/>
    <xf numFmtId="166" fontId="23" fillId="0" borderId="13" xfId="0" applyNumberFormat="1" applyFont="1" applyBorder="1"/>
    <xf numFmtId="4" fontId="24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Protection="1">
      <protection locked="0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18" fillId="0" borderId="21" xfId="0" applyFont="1" applyBorder="1" applyAlignment="1">
      <alignment horizontal="center" vertical="center"/>
    </xf>
    <xf numFmtId="49" fontId="18" fillId="0" borderId="21" xfId="0" applyNumberFormat="1" applyFont="1" applyBorder="1" applyAlignment="1">
      <alignment horizontal="left" vertical="center" wrapText="1"/>
    </xf>
    <xf numFmtId="0" fontId="18" fillId="0" borderId="21" xfId="0" applyFont="1" applyBorder="1" applyAlignment="1">
      <alignment horizontal="left" vertical="center" wrapText="1"/>
    </xf>
    <xf numFmtId="0" fontId="18" fillId="0" borderId="21" xfId="0" applyFont="1" applyBorder="1" applyAlignment="1">
      <alignment horizontal="center" vertical="center" wrapText="1"/>
    </xf>
    <xf numFmtId="167" fontId="18" fillId="2" borderId="21" xfId="0" applyNumberFormat="1" applyFont="1" applyFill="1" applyBorder="1" applyAlignment="1" applyProtection="1">
      <alignment vertical="center"/>
      <protection locked="0"/>
    </xf>
    <xf numFmtId="4" fontId="18" fillId="2" borderId="21" xfId="0" applyNumberFormat="1" applyFont="1" applyFill="1" applyBorder="1" applyAlignment="1" applyProtection="1">
      <alignment vertical="center"/>
      <protection locked="0"/>
    </xf>
    <xf numFmtId="4" fontId="18" fillId="0" borderId="21" xfId="0" applyNumberFormat="1" applyFont="1" applyBorder="1" applyAlignment="1">
      <alignment vertical="center"/>
    </xf>
    <xf numFmtId="0" fontId="0" fillId="0" borderId="21" xfId="0" applyBorder="1" applyAlignment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5" fillId="0" borderId="21" xfId="0" applyFont="1" applyBorder="1" applyAlignment="1">
      <alignment horizontal="center" vertical="center"/>
    </xf>
    <xf numFmtId="49" fontId="25" fillId="0" borderId="21" xfId="0" applyNumberFormat="1" applyFont="1" applyBorder="1" applyAlignment="1">
      <alignment horizontal="left" vertical="center" wrapText="1"/>
    </xf>
    <xf numFmtId="0" fontId="25" fillId="0" borderId="21" xfId="0" applyFont="1" applyBorder="1" applyAlignment="1">
      <alignment horizontal="left" vertical="center" wrapText="1"/>
    </xf>
    <xf numFmtId="0" fontId="25" fillId="0" borderId="21" xfId="0" applyFont="1" applyBorder="1" applyAlignment="1">
      <alignment horizontal="center" vertical="center" wrapText="1"/>
    </xf>
    <xf numFmtId="167" fontId="25" fillId="2" borderId="21" xfId="0" applyNumberFormat="1" applyFont="1" applyFill="1" applyBorder="1" applyAlignment="1" applyProtection="1">
      <alignment vertical="center"/>
      <protection locked="0"/>
    </xf>
    <xf numFmtId="4" fontId="25" fillId="2" borderId="21" xfId="0" applyNumberFormat="1" applyFont="1" applyFill="1" applyBorder="1" applyAlignment="1" applyProtection="1">
      <alignment vertical="center"/>
      <protection locked="0"/>
    </xf>
    <xf numFmtId="4" fontId="25" fillId="0" borderId="21" xfId="0" applyNumberFormat="1" applyFont="1" applyBorder="1" applyAlignment="1">
      <alignment vertical="center"/>
    </xf>
    <xf numFmtId="0" fontId="26" fillId="0" borderId="21" xfId="0" applyFont="1" applyBorder="1" applyAlignment="1">
      <alignment vertical="center"/>
    </xf>
    <xf numFmtId="0" fontId="26" fillId="0" borderId="3" xfId="0" applyFont="1" applyBorder="1" applyAlignment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28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0" fillId="2" borderId="21" xfId="0" applyFill="1" applyBorder="1" applyAlignment="1" applyProtection="1">
      <alignment horizontal="center" vertical="center"/>
      <protection locked="0"/>
    </xf>
    <xf numFmtId="49" fontId="0" fillId="2" borderId="21" xfId="0" applyNumberFormat="1" applyFill="1" applyBorder="1" applyAlignment="1" applyProtection="1">
      <alignment horizontal="left" vertical="center" wrapText="1"/>
      <protection locked="0"/>
    </xf>
    <xf numFmtId="0" fontId="0" fillId="2" borderId="21" xfId="0" applyFill="1" applyBorder="1" applyAlignment="1" applyProtection="1">
      <alignment horizontal="left" vertical="center" wrapText="1"/>
      <protection locked="0"/>
    </xf>
    <xf numFmtId="0" fontId="0" fillId="2" borderId="21" xfId="0" applyFill="1" applyBorder="1" applyAlignment="1" applyProtection="1">
      <alignment horizontal="center" vertical="center" wrapText="1"/>
      <protection locked="0"/>
    </xf>
    <xf numFmtId="167" fontId="0" fillId="2" borderId="21" xfId="0" applyNumberFormat="1" applyFill="1" applyBorder="1" applyAlignment="1" applyProtection="1">
      <alignment vertical="center"/>
      <protection locked="0"/>
    </xf>
    <xf numFmtId="4" fontId="0" fillId="2" borderId="21" xfId="0" applyNumberFormat="1" applyFill="1" applyBorder="1" applyAlignment="1" applyProtection="1">
      <alignment vertical="center"/>
      <protection locked="0"/>
    </xf>
    <xf numFmtId="4" fontId="0" fillId="0" borderId="21" xfId="0" applyNumberFormat="1" applyBorder="1" applyAlignment="1">
      <alignment vertical="center"/>
    </xf>
    <xf numFmtId="0" fontId="17" fillId="2" borderId="21" xfId="0" applyFont="1" applyFill="1" applyBorder="1" applyAlignment="1" applyProtection="1">
      <alignment horizontal="left" vertical="center"/>
      <protection locked="0"/>
    </xf>
    <xf numFmtId="0" fontId="17" fillId="2" borderId="21" xfId="0" applyFont="1" applyFill="1" applyBorder="1" applyAlignment="1" applyProtection="1">
      <alignment horizontal="center" vertical="center"/>
      <protection locked="0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29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/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BM260"/>
  <sheetViews>
    <sheetView showGridLines="0" tabSelected="1" topLeftCell="A48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 x14ac:dyDescent="0.2"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0" t="s">
        <v>47</v>
      </c>
      <c r="AZ2" s="148" t="s">
        <v>281</v>
      </c>
      <c r="BA2" s="148" t="s">
        <v>0</v>
      </c>
      <c r="BB2" s="148" t="s">
        <v>0</v>
      </c>
      <c r="BC2" s="148" t="s">
        <v>289</v>
      </c>
      <c r="BD2" s="148" t="s">
        <v>46</v>
      </c>
    </row>
    <row r="3" spans="2:56" ht="6.95" customHeight="1" x14ac:dyDescent="0.2">
      <c r="B3" s="37"/>
      <c r="C3" s="38"/>
      <c r="D3" s="38"/>
      <c r="E3" s="38"/>
      <c r="F3" s="38"/>
      <c r="G3" s="38"/>
      <c r="H3" s="38"/>
      <c r="I3" s="38"/>
      <c r="J3" s="38"/>
      <c r="K3" s="38"/>
      <c r="L3" s="11"/>
      <c r="AT3" s="10" t="s">
        <v>44</v>
      </c>
      <c r="AZ3" s="148" t="s">
        <v>280</v>
      </c>
      <c r="BA3" s="148" t="s">
        <v>0</v>
      </c>
      <c r="BB3" s="148" t="s">
        <v>0</v>
      </c>
      <c r="BC3" s="148" t="s">
        <v>290</v>
      </c>
      <c r="BD3" s="148" t="s">
        <v>46</v>
      </c>
    </row>
    <row r="4" spans="2:56" ht="24.95" customHeight="1" x14ac:dyDescent="0.2">
      <c r="B4" s="11"/>
      <c r="D4" s="12" t="s">
        <v>51</v>
      </c>
      <c r="L4" s="11"/>
      <c r="M4" s="39" t="s">
        <v>3</v>
      </c>
      <c r="AT4" s="10" t="s">
        <v>1</v>
      </c>
      <c r="AZ4" s="148" t="s">
        <v>152</v>
      </c>
      <c r="BA4" s="148" t="s">
        <v>149</v>
      </c>
      <c r="BB4" s="148" t="s">
        <v>0</v>
      </c>
      <c r="BC4" s="148" t="s">
        <v>279</v>
      </c>
      <c r="BD4" s="148" t="s">
        <v>46</v>
      </c>
    </row>
    <row r="5" spans="2:56" ht="6.95" customHeight="1" x14ac:dyDescent="0.2">
      <c r="B5" s="11"/>
      <c r="L5" s="11"/>
      <c r="AZ5" s="148" t="s">
        <v>150</v>
      </c>
      <c r="BA5" s="148" t="s">
        <v>149</v>
      </c>
      <c r="BB5" s="148" t="s">
        <v>0</v>
      </c>
      <c r="BC5" s="148" t="s">
        <v>291</v>
      </c>
      <c r="BD5" s="148" t="s">
        <v>46</v>
      </c>
    </row>
    <row r="6" spans="2:56" ht="12" customHeight="1" x14ac:dyDescent="0.2">
      <c r="B6" s="11"/>
      <c r="D6" s="14" t="s">
        <v>4</v>
      </c>
      <c r="L6" s="11"/>
      <c r="AZ6" s="148" t="s">
        <v>292</v>
      </c>
      <c r="BA6" s="148" t="s">
        <v>0</v>
      </c>
      <c r="BB6" s="148" t="s">
        <v>0</v>
      </c>
      <c r="BC6" s="148" t="s">
        <v>293</v>
      </c>
      <c r="BD6" s="148" t="s">
        <v>46</v>
      </c>
    </row>
    <row r="7" spans="2:56" ht="16.5" customHeight="1" x14ac:dyDescent="0.2">
      <c r="B7" s="11"/>
      <c r="E7" s="164" t="e">
        <f>#REF!</f>
        <v>#REF!</v>
      </c>
      <c r="F7" s="165"/>
      <c r="G7" s="165"/>
      <c r="H7" s="165"/>
      <c r="L7" s="11"/>
    </row>
    <row r="8" spans="2:56" s="1" customFormat="1" ht="12" customHeight="1" x14ac:dyDescent="0.2">
      <c r="B8" s="17"/>
      <c r="D8" s="14" t="s">
        <v>52</v>
      </c>
      <c r="L8" s="17"/>
    </row>
    <row r="9" spans="2:56" s="1" customFormat="1" ht="30" customHeight="1" x14ac:dyDescent="0.2">
      <c r="B9" s="17"/>
      <c r="E9" s="166" t="s">
        <v>294</v>
      </c>
      <c r="F9" s="167"/>
      <c r="G9" s="167"/>
      <c r="H9" s="167"/>
      <c r="L9" s="17"/>
    </row>
    <row r="10" spans="2:56" s="1" customFormat="1" x14ac:dyDescent="0.2">
      <c r="B10" s="17"/>
      <c r="L10" s="17"/>
    </row>
    <row r="11" spans="2:56" s="1" customFormat="1" ht="12" customHeight="1" x14ac:dyDescent="0.2">
      <c r="B11" s="17"/>
      <c r="D11" s="14" t="s">
        <v>5</v>
      </c>
      <c r="F11" s="13" t="s">
        <v>0</v>
      </c>
      <c r="I11" s="14" t="s">
        <v>6</v>
      </c>
      <c r="J11" s="13" t="s">
        <v>0</v>
      </c>
      <c r="L11" s="17"/>
    </row>
    <row r="12" spans="2:56" s="1" customFormat="1" ht="12" customHeight="1" x14ac:dyDescent="0.2">
      <c r="B12" s="17"/>
      <c r="D12" s="14" t="s">
        <v>7</v>
      </c>
      <c r="F12" s="13" t="s">
        <v>8</v>
      </c>
      <c r="I12" s="14" t="s">
        <v>9</v>
      </c>
      <c r="J12" s="22" t="e">
        <f>#REF!</f>
        <v>#REF!</v>
      </c>
      <c r="L12" s="17"/>
    </row>
    <row r="13" spans="2:56" s="1" customFormat="1" ht="10.9" customHeight="1" x14ac:dyDescent="0.2">
      <c r="B13" s="17"/>
      <c r="L13" s="17"/>
    </row>
    <row r="14" spans="2:56" s="1" customFormat="1" ht="12" customHeight="1" x14ac:dyDescent="0.2">
      <c r="B14" s="17"/>
      <c r="D14" s="14" t="s">
        <v>10</v>
      </c>
      <c r="I14" s="14" t="s">
        <v>11</v>
      </c>
      <c r="J14" s="13" t="s">
        <v>12</v>
      </c>
      <c r="L14" s="17"/>
    </row>
    <row r="15" spans="2:56" s="1" customFormat="1" ht="18" customHeight="1" x14ac:dyDescent="0.2">
      <c r="B15" s="17"/>
      <c r="E15" s="13" t="s">
        <v>13</v>
      </c>
      <c r="I15" s="14" t="s">
        <v>14</v>
      </c>
      <c r="J15" s="13" t="s">
        <v>15</v>
      </c>
      <c r="L15" s="17"/>
    </row>
    <row r="16" spans="2:56" s="1" customFormat="1" ht="6.95" customHeight="1" x14ac:dyDescent="0.2">
      <c r="B16" s="17"/>
      <c r="L16" s="17"/>
    </row>
    <row r="17" spans="2:12" s="1" customFormat="1" ht="12" customHeight="1" x14ac:dyDescent="0.2">
      <c r="B17" s="17"/>
      <c r="D17" s="14" t="s">
        <v>16</v>
      </c>
      <c r="I17" s="14" t="s">
        <v>11</v>
      </c>
      <c r="J17" s="15" t="e">
        <f>#REF!</f>
        <v>#REF!</v>
      </c>
      <c r="L17" s="17"/>
    </row>
    <row r="18" spans="2:12" s="1" customFormat="1" ht="18" customHeight="1" x14ac:dyDescent="0.2">
      <c r="B18" s="17"/>
      <c r="E18" s="169" t="e">
        <f>#REF!</f>
        <v>#REF!</v>
      </c>
      <c r="F18" s="170"/>
      <c r="G18" s="170"/>
      <c r="H18" s="170"/>
      <c r="I18" s="14" t="s">
        <v>14</v>
      </c>
      <c r="J18" s="15" t="e">
        <f>#REF!</f>
        <v>#REF!</v>
      </c>
      <c r="L18" s="17"/>
    </row>
    <row r="19" spans="2:12" s="1" customFormat="1" ht="6.95" customHeight="1" x14ac:dyDescent="0.2">
      <c r="B19" s="17"/>
      <c r="L19" s="17"/>
    </row>
    <row r="20" spans="2:12" s="1" customFormat="1" ht="12" customHeight="1" x14ac:dyDescent="0.2">
      <c r="B20" s="17"/>
      <c r="D20" s="14" t="s">
        <v>17</v>
      </c>
      <c r="I20" s="14" t="s">
        <v>11</v>
      </c>
      <c r="J20" s="13" t="e">
        <f>IF(#REF!="","",#REF!)</f>
        <v>#REF!</v>
      </c>
      <c r="L20" s="17"/>
    </row>
    <row r="21" spans="2:12" s="1" customFormat="1" ht="18" customHeight="1" x14ac:dyDescent="0.2">
      <c r="B21" s="17"/>
      <c r="E21" s="13" t="e">
        <f>IF(#REF!="","",#REF!)</f>
        <v>#REF!</v>
      </c>
      <c r="I21" s="14" t="s">
        <v>14</v>
      </c>
      <c r="J21" s="13" t="e">
        <f>IF(#REF!="","",#REF!)</f>
        <v>#REF!</v>
      </c>
      <c r="L21" s="17"/>
    </row>
    <row r="22" spans="2:12" s="1" customFormat="1" ht="6.95" customHeight="1" x14ac:dyDescent="0.2">
      <c r="B22" s="17"/>
      <c r="L22" s="17"/>
    </row>
    <row r="23" spans="2:12" s="1" customFormat="1" ht="12" customHeight="1" x14ac:dyDescent="0.2">
      <c r="B23" s="17"/>
      <c r="D23" s="14" t="s">
        <v>19</v>
      </c>
      <c r="I23" s="14" t="s">
        <v>11</v>
      </c>
      <c r="J23" s="13" t="e">
        <f>IF(#REF!="","",#REF!)</f>
        <v>#REF!</v>
      </c>
      <c r="L23" s="17"/>
    </row>
    <row r="24" spans="2:12" s="1" customFormat="1" ht="18" customHeight="1" x14ac:dyDescent="0.2">
      <c r="B24" s="17"/>
      <c r="E24" s="13" t="e">
        <f>IF(#REF!="","",#REF!)</f>
        <v>#REF!</v>
      </c>
      <c r="I24" s="14" t="s">
        <v>14</v>
      </c>
      <c r="J24" s="13" t="e">
        <f>IF(#REF!="","",#REF!)</f>
        <v>#REF!</v>
      </c>
      <c r="L24" s="17"/>
    </row>
    <row r="25" spans="2:12" s="1" customFormat="1" ht="6.95" customHeight="1" x14ac:dyDescent="0.2">
      <c r="B25" s="17"/>
      <c r="L25" s="17"/>
    </row>
    <row r="26" spans="2:12" s="1" customFormat="1" ht="12" customHeight="1" x14ac:dyDescent="0.2">
      <c r="B26" s="17"/>
      <c r="D26" s="14" t="s">
        <v>20</v>
      </c>
      <c r="L26" s="17"/>
    </row>
    <row r="27" spans="2:12" s="2" customFormat="1" ht="16.5" customHeight="1" x14ac:dyDescent="0.2">
      <c r="B27" s="40"/>
      <c r="E27" s="171" t="s">
        <v>0</v>
      </c>
      <c r="F27" s="171"/>
      <c r="G27" s="171"/>
      <c r="H27" s="171"/>
      <c r="L27" s="40"/>
    </row>
    <row r="28" spans="2:12" s="1" customFormat="1" ht="6.95" customHeight="1" x14ac:dyDescent="0.2">
      <c r="B28" s="17"/>
      <c r="L28" s="17"/>
    </row>
    <row r="29" spans="2:12" s="1" customFormat="1" ht="6.95" customHeight="1" x14ac:dyDescent="0.2">
      <c r="B29" s="17"/>
      <c r="D29" s="28"/>
      <c r="E29" s="28"/>
      <c r="F29" s="28"/>
      <c r="G29" s="28"/>
      <c r="H29" s="28"/>
      <c r="I29" s="28"/>
      <c r="J29" s="28"/>
      <c r="K29" s="28"/>
      <c r="L29" s="17"/>
    </row>
    <row r="30" spans="2:12" s="1" customFormat="1" ht="14.45" customHeight="1" x14ac:dyDescent="0.2">
      <c r="B30" s="17"/>
      <c r="D30" s="13" t="s">
        <v>53</v>
      </c>
      <c r="J30" s="41">
        <f>J96</f>
        <v>0</v>
      </c>
      <c r="L30" s="17"/>
    </row>
    <row r="31" spans="2:12" s="1" customFormat="1" ht="14.45" customHeight="1" x14ac:dyDescent="0.2">
      <c r="B31" s="17"/>
      <c r="D31" s="42" t="s">
        <v>49</v>
      </c>
      <c r="J31" s="41">
        <f>J111</f>
        <v>0</v>
      </c>
      <c r="L31" s="17"/>
    </row>
    <row r="32" spans="2:12" s="1" customFormat="1" ht="25.35" customHeight="1" x14ac:dyDescent="0.2">
      <c r="B32" s="17"/>
      <c r="D32" s="43" t="s">
        <v>21</v>
      </c>
      <c r="J32" s="30">
        <f>ROUND(J30 + J31, 2)</f>
        <v>0</v>
      </c>
      <c r="L32" s="17"/>
    </row>
    <row r="33" spans="2:12" s="1" customFormat="1" ht="6.95" customHeight="1" x14ac:dyDescent="0.2">
      <c r="B33" s="17"/>
      <c r="D33" s="28"/>
      <c r="E33" s="28"/>
      <c r="F33" s="28"/>
      <c r="G33" s="28"/>
      <c r="H33" s="28"/>
      <c r="I33" s="28"/>
      <c r="J33" s="28"/>
      <c r="K33" s="28"/>
      <c r="L33" s="17"/>
    </row>
    <row r="34" spans="2:12" s="1" customFormat="1" ht="14.45" customHeight="1" x14ac:dyDescent="0.2">
      <c r="B34" s="17"/>
      <c r="F34" s="44" t="s">
        <v>23</v>
      </c>
      <c r="I34" s="44" t="s">
        <v>22</v>
      </c>
      <c r="J34" s="44" t="s">
        <v>24</v>
      </c>
      <c r="L34" s="17"/>
    </row>
    <row r="35" spans="2:12" s="1" customFormat="1" ht="14.45" customHeight="1" x14ac:dyDescent="0.2">
      <c r="B35" s="17"/>
      <c r="D35" s="45" t="s">
        <v>25</v>
      </c>
      <c r="E35" s="46" t="s">
        <v>26</v>
      </c>
      <c r="F35" s="47">
        <f>ROUND((ROUND((SUM(BE111:BE118) + SUM(BE138:BE253)),  2) + SUM(BE255:BE259)), 2)</f>
        <v>0</v>
      </c>
      <c r="G35" s="48"/>
      <c r="H35" s="48"/>
      <c r="I35" s="49">
        <v>0.2</v>
      </c>
      <c r="J35" s="47">
        <f>ROUND((ROUND(((SUM(BE111:BE118) + SUM(BE138:BE253))*I35),  2) + (SUM(BE255:BE259)*I35)), 2)</f>
        <v>0</v>
      </c>
      <c r="L35" s="17"/>
    </row>
    <row r="36" spans="2:12" s="1" customFormat="1" ht="14.45" customHeight="1" x14ac:dyDescent="0.2">
      <c r="B36" s="17"/>
      <c r="E36" s="46" t="s">
        <v>27</v>
      </c>
      <c r="F36" s="47">
        <f>ROUND((ROUND((SUM(BF111:BF118) + SUM(BF138:BF253)),  2) + SUM(BF255:BF259)), 2)</f>
        <v>0</v>
      </c>
      <c r="G36" s="48"/>
      <c r="H36" s="48"/>
      <c r="I36" s="49">
        <v>0.2</v>
      </c>
      <c r="J36" s="47">
        <f>ROUND((ROUND(((SUM(BF111:BF118) + SUM(BF138:BF253))*I36),  2) + (SUM(BF255:BF259)*I36)), 2)</f>
        <v>0</v>
      </c>
      <c r="L36" s="17"/>
    </row>
    <row r="37" spans="2:12" s="1" customFormat="1" ht="14.45" hidden="1" customHeight="1" x14ac:dyDescent="0.2">
      <c r="B37" s="17"/>
      <c r="E37" s="14" t="s">
        <v>28</v>
      </c>
      <c r="F37" s="50">
        <f>ROUND((ROUND((SUM(BG111:BG118) + SUM(BG138:BG253)),  2) + SUM(BG255:BG259)), 2)</f>
        <v>0</v>
      </c>
      <c r="I37" s="51">
        <v>0.2</v>
      </c>
      <c r="J37" s="50">
        <f>0</f>
        <v>0</v>
      </c>
      <c r="L37" s="17"/>
    </row>
    <row r="38" spans="2:12" s="1" customFormat="1" ht="14.45" hidden="1" customHeight="1" x14ac:dyDescent="0.2">
      <c r="B38" s="17"/>
      <c r="E38" s="14" t="s">
        <v>29</v>
      </c>
      <c r="F38" s="50">
        <f>ROUND((ROUND((SUM(BH111:BH118) + SUM(BH138:BH253)),  2) + SUM(BH255:BH259)), 2)</f>
        <v>0</v>
      </c>
      <c r="I38" s="51">
        <v>0.2</v>
      </c>
      <c r="J38" s="50">
        <f>0</f>
        <v>0</v>
      </c>
      <c r="L38" s="17"/>
    </row>
    <row r="39" spans="2:12" s="1" customFormat="1" ht="14.45" hidden="1" customHeight="1" x14ac:dyDescent="0.2">
      <c r="B39" s="17"/>
      <c r="E39" s="46" t="s">
        <v>30</v>
      </c>
      <c r="F39" s="47">
        <f>ROUND((ROUND((SUM(BI111:BI118) + SUM(BI138:BI253)),  2) + SUM(BI255:BI259)), 2)</f>
        <v>0</v>
      </c>
      <c r="G39" s="48"/>
      <c r="H39" s="48"/>
      <c r="I39" s="49">
        <v>0</v>
      </c>
      <c r="J39" s="47">
        <f>0</f>
        <v>0</v>
      </c>
      <c r="L39" s="17"/>
    </row>
    <row r="40" spans="2:12" s="1" customFormat="1" ht="6.95" customHeight="1" x14ac:dyDescent="0.2">
      <c r="B40" s="17"/>
      <c r="L40" s="17"/>
    </row>
    <row r="41" spans="2:12" s="1" customFormat="1" ht="25.35" customHeight="1" x14ac:dyDescent="0.2">
      <c r="B41" s="17"/>
      <c r="C41" s="35"/>
      <c r="D41" s="52" t="s">
        <v>31</v>
      </c>
      <c r="E41" s="53"/>
      <c r="F41" s="53"/>
      <c r="G41" s="54" t="s">
        <v>32</v>
      </c>
      <c r="H41" s="55" t="s">
        <v>33</v>
      </c>
      <c r="I41" s="53"/>
      <c r="J41" s="56">
        <f>SUM(J32:J39)</f>
        <v>0</v>
      </c>
      <c r="K41" s="57"/>
      <c r="L41" s="17"/>
    </row>
    <row r="42" spans="2:12" s="1" customFormat="1" ht="14.45" customHeight="1" x14ac:dyDescent="0.2">
      <c r="B42" s="17"/>
      <c r="L42" s="17"/>
    </row>
    <row r="43" spans="2:12" ht="14.45" customHeight="1" x14ac:dyDescent="0.2">
      <c r="B43" s="11"/>
      <c r="L43" s="11"/>
    </row>
    <row r="44" spans="2:12" ht="14.45" customHeight="1" x14ac:dyDescent="0.2">
      <c r="B44" s="11"/>
      <c r="L44" s="11"/>
    </row>
    <row r="45" spans="2:12" ht="14.45" customHeight="1" x14ac:dyDescent="0.2">
      <c r="B45" s="11"/>
      <c r="L45" s="11"/>
    </row>
    <row r="46" spans="2:12" ht="14.45" customHeight="1" x14ac:dyDescent="0.2">
      <c r="B46" s="11"/>
      <c r="L46" s="11"/>
    </row>
    <row r="47" spans="2:12" ht="14.45" customHeight="1" x14ac:dyDescent="0.2">
      <c r="B47" s="11"/>
      <c r="L47" s="11"/>
    </row>
    <row r="48" spans="2:12" ht="14.45" customHeight="1" x14ac:dyDescent="0.2">
      <c r="B48" s="11"/>
      <c r="L48" s="11"/>
    </row>
    <row r="49" spans="2:12" ht="14.45" customHeight="1" x14ac:dyDescent="0.2">
      <c r="B49" s="11"/>
      <c r="L49" s="11"/>
    </row>
    <row r="50" spans="2:12" s="1" customFormat="1" ht="14.45" customHeight="1" x14ac:dyDescent="0.2">
      <c r="B50" s="17"/>
      <c r="D50" s="58" t="s">
        <v>34</v>
      </c>
      <c r="E50" s="59"/>
      <c r="F50" s="59"/>
      <c r="G50" s="58" t="s">
        <v>35</v>
      </c>
      <c r="H50" s="59"/>
      <c r="I50" s="59"/>
      <c r="J50" s="59"/>
      <c r="K50" s="59"/>
      <c r="L50" s="17"/>
    </row>
    <row r="51" spans="2:12" x14ac:dyDescent="0.2">
      <c r="B51" s="11"/>
      <c r="L51" s="11"/>
    </row>
    <row r="52" spans="2:12" x14ac:dyDescent="0.2">
      <c r="B52" s="11"/>
      <c r="L52" s="11"/>
    </row>
    <row r="53" spans="2:12" x14ac:dyDescent="0.2">
      <c r="B53" s="11"/>
      <c r="L53" s="11"/>
    </row>
    <row r="54" spans="2:12" x14ac:dyDescent="0.2">
      <c r="B54" s="11"/>
      <c r="L54" s="11"/>
    </row>
    <row r="55" spans="2:12" x14ac:dyDescent="0.2">
      <c r="B55" s="11"/>
      <c r="L55" s="11"/>
    </row>
    <row r="56" spans="2:12" x14ac:dyDescent="0.2">
      <c r="B56" s="11"/>
      <c r="L56" s="11"/>
    </row>
    <row r="57" spans="2:12" x14ac:dyDescent="0.2">
      <c r="B57" s="11"/>
      <c r="L57" s="11"/>
    </row>
    <row r="58" spans="2:12" x14ac:dyDescent="0.2">
      <c r="B58" s="11"/>
      <c r="L58" s="11"/>
    </row>
    <row r="59" spans="2:12" x14ac:dyDescent="0.2">
      <c r="B59" s="11"/>
      <c r="L59" s="11"/>
    </row>
    <row r="60" spans="2:12" x14ac:dyDescent="0.2">
      <c r="B60" s="11"/>
      <c r="L60" s="11"/>
    </row>
    <row r="61" spans="2:12" s="1" customFormat="1" ht="12.75" x14ac:dyDescent="0.2">
      <c r="B61" s="17"/>
      <c r="D61" s="60" t="s">
        <v>36</v>
      </c>
      <c r="E61" s="61"/>
      <c r="F61" s="62" t="s">
        <v>37</v>
      </c>
      <c r="G61" s="60" t="s">
        <v>36</v>
      </c>
      <c r="H61" s="61"/>
      <c r="I61" s="61"/>
      <c r="J61" s="63" t="s">
        <v>37</v>
      </c>
      <c r="K61" s="61"/>
      <c r="L61" s="17"/>
    </row>
    <row r="62" spans="2:12" x14ac:dyDescent="0.2">
      <c r="B62" s="11"/>
      <c r="L62" s="11"/>
    </row>
    <row r="63" spans="2:12" x14ac:dyDescent="0.2">
      <c r="B63" s="11"/>
      <c r="L63" s="11"/>
    </row>
    <row r="64" spans="2:12" x14ac:dyDescent="0.2">
      <c r="B64" s="11"/>
      <c r="L64" s="11"/>
    </row>
    <row r="65" spans="2:12" s="1" customFormat="1" ht="12.75" x14ac:dyDescent="0.2">
      <c r="B65" s="17"/>
      <c r="D65" s="58" t="s">
        <v>38</v>
      </c>
      <c r="E65" s="59"/>
      <c r="F65" s="59"/>
      <c r="G65" s="58" t="s">
        <v>39</v>
      </c>
      <c r="H65" s="59"/>
      <c r="I65" s="59"/>
      <c r="J65" s="59"/>
      <c r="K65" s="59"/>
      <c r="L65" s="17"/>
    </row>
    <row r="66" spans="2:12" x14ac:dyDescent="0.2">
      <c r="B66" s="11"/>
      <c r="L66" s="11"/>
    </row>
    <row r="67" spans="2:12" x14ac:dyDescent="0.2">
      <c r="B67" s="11"/>
      <c r="L67" s="11"/>
    </row>
    <row r="68" spans="2:12" x14ac:dyDescent="0.2">
      <c r="B68" s="11"/>
      <c r="L68" s="11"/>
    </row>
    <row r="69" spans="2:12" x14ac:dyDescent="0.2">
      <c r="B69" s="11"/>
      <c r="L69" s="11"/>
    </row>
    <row r="70" spans="2:12" x14ac:dyDescent="0.2">
      <c r="B70" s="11"/>
      <c r="L70" s="11"/>
    </row>
    <row r="71" spans="2:12" x14ac:dyDescent="0.2">
      <c r="B71" s="11"/>
      <c r="L71" s="11"/>
    </row>
    <row r="72" spans="2:12" x14ac:dyDescent="0.2">
      <c r="B72" s="11"/>
      <c r="L72" s="11"/>
    </row>
    <row r="73" spans="2:12" x14ac:dyDescent="0.2">
      <c r="B73" s="11"/>
      <c r="L73" s="11"/>
    </row>
    <row r="74" spans="2:12" x14ac:dyDescent="0.2">
      <c r="B74" s="11"/>
      <c r="L74" s="11"/>
    </row>
    <row r="75" spans="2:12" x14ac:dyDescent="0.2">
      <c r="B75" s="11"/>
      <c r="L75" s="11"/>
    </row>
    <row r="76" spans="2:12" s="1" customFormat="1" ht="12.75" x14ac:dyDescent="0.2">
      <c r="B76" s="17"/>
      <c r="D76" s="60" t="s">
        <v>36</v>
      </c>
      <c r="E76" s="61"/>
      <c r="F76" s="62" t="s">
        <v>37</v>
      </c>
      <c r="G76" s="60" t="s">
        <v>36</v>
      </c>
      <c r="H76" s="61"/>
      <c r="I76" s="61"/>
      <c r="J76" s="63" t="s">
        <v>37</v>
      </c>
      <c r="K76" s="61"/>
      <c r="L76" s="17"/>
    </row>
    <row r="77" spans="2:12" s="1" customFormat="1" ht="14.45" customHeight="1" x14ac:dyDescent="0.2">
      <c r="B77" s="18"/>
      <c r="C77" s="19"/>
      <c r="D77" s="19"/>
      <c r="E77" s="19"/>
      <c r="F77" s="19"/>
      <c r="G77" s="19"/>
      <c r="H77" s="19"/>
      <c r="I77" s="19"/>
      <c r="J77" s="19"/>
      <c r="K77" s="19"/>
      <c r="L77" s="17"/>
    </row>
    <row r="81" spans="2:47" s="1" customFormat="1" ht="6.95" customHeight="1" x14ac:dyDescent="0.2">
      <c r="B81" s="20"/>
      <c r="C81" s="21"/>
      <c r="D81" s="21"/>
      <c r="E81" s="21"/>
      <c r="F81" s="21"/>
      <c r="G81" s="21"/>
      <c r="H81" s="21"/>
      <c r="I81" s="21"/>
      <c r="J81" s="21"/>
      <c r="K81" s="21"/>
      <c r="L81" s="17"/>
    </row>
    <row r="82" spans="2:47" s="1" customFormat="1" ht="24.95" customHeight="1" x14ac:dyDescent="0.2">
      <c r="B82" s="17"/>
      <c r="C82" s="12" t="s">
        <v>54</v>
      </c>
      <c r="L82" s="17"/>
    </row>
    <row r="83" spans="2:47" s="1" customFormat="1" ht="6.95" customHeight="1" x14ac:dyDescent="0.2">
      <c r="B83" s="17"/>
      <c r="L83" s="17"/>
    </row>
    <row r="84" spans="2:47" s="1" customFormat="1" ht="12" customHeight="1" x14ac:dyDescent="0.2">
      <c r="B84" s="17"/>
      <c r="C84" s="14" t="s">
        <v>4</v>
      </c>
      <c r="L84" s="17"/>
    </row>
    <row r="85" spans="2:47" s="1" customFormat="1" ht="16.5" customHeight="1" x14ac:dyDescent="0.2">
      <c r="B85" s="17"/>
      <c r="E85" s="164" t="e">
        <f>E7</f>
        <v>#REF!</v>
      </c>
      <c r="F85" s="165"/>
      <c r="G85" s="165"/>
      <c r="H85" s="165"/>
      <c r="L85" s="17"/>
    </row>
    <row r="86" spans="2:47" s="1" customFormat="1" ht="12" customHeight="1" x14ac:dyDescent="0.2">
      <c r="B86" s="17"/>
      <c r="C86" s="14" t="s">
        <v>52</v>
      </c>
      <c r="L86" s="17"/>
    </row>
    <row r="87" spans="2:47" s="1" customFormat="1" ht="30" customHeight="1" x14ac:dyDescent="0.2">
      <c r="B87" s="17"/>
      <c r="E87" s="166" t="str">
        <f>E9</f>
        <v>04 - Strecha ľahká údržba autobusov - strecha s parovodom</v>
      </c>
      <c r="F87" s="167"/>
      <c r="G87" s="167"/>
      <c r="H87" s="167"/>
      <c r="L87" s="17"/>
    </row>
    <row r="88" spans="2:47" s="1" customFormat="1" ht="6.95" customHeight="1" x14ac:dyDescent="0.2">
      <c r="B88" s="17"/>
      <c r="L88" s="17"/>
    </row>
    <row r="89" spans="2:47" s="1" customFormat="1" ht="12" customHeight="1" x14ac:dyDescent="0.2">
      <c r="B89" s="17"/>
      <c r="C89" s="14" t="s">
        <v>7</v>
      </c>
      <c r="F89" s="13" t="str">
        <f>F12</f>
        <v>Bratislava</v>
      </c>
      <c r="I89" s="14" t="s">
        <v>9</v>
      </c>
      <c r="J89" s="22" t="e">
        <f>IF(J12="","",J12)</f>
        <v>#REF!</v>
      </c>
      <c r="L89" s="17"/>
    </row>
    <row r="90" spans="2:47" s="1" customFormat="1" ht="6.95" customHeight="1" x14ac:dyDescent="0.2">
      <c r="B90" s="17"/>
      <c r="L90" s="17"/>
    </row>
    <row r="91" spans="2:47" s="1" customFormat="1" ht="15.2" customHeight="1" x14ac:dyDescent="0.2">
      <c r="B91" s="17"/>
      <c r="C91" s="14" t="s">
        <v>10</v>
      </c>
      <c r="F91" s="13" t="str">
        <f>E15</f>
        <v>Dopravný podnik Bratislava, akciová spoločnosť</v>
      </c>
      <c r="I91" s="14" t="s">
        <v>17</v>
      </c>
      <c r="J91" s="16" t="e">
        <f>E21</f>
        <v>#REF!</v>
      </c>
      <c r="L91" s="17"/>
    </row>
    <row r="92" spans="2:47" s="1" customFormat="1" ht="15.2" customHeight="1" x14ac:dyDescent="0.2">
      <c r="B92" s="17"/>
      <c r="C92" s="14" t="s">
        <v>16</v>
      </c>
      <c r="F92" s="13" t="e">
        <f>IF(E18="","",E18)</f>
        <v>#REF!</v>
      </c>
      <c r="I92" s="14" t="s">
        <v>19</v>
      </c>
      <c r="J92" s="16" t="e">
        <f>E24</f>
        <v>#REF!</v>
      </c>
      <c r="L92" s="17"/>
    </row>
    <row r="93" spans="2:47" s="1" customFormat="1" ht="10.35" customHeight="1" x14ac:dyDescent="0.2">
      <c r="B93" s="17"/>
      <c r="L93" s="17"/>
    </row>
    <row r="94" spans="2:47" s="1" customFormat="1" ht="29.25" customHeight="1" x14ac:dyDescent="0.2">
      <c r="B94" s="17"/>
      <c r="C94" s="64" t="s">
        <v>55</v>
      </c>
      <c r="D94" s="35"/>
      <c r="E94" s="35"/>
      <c r="F94" s="35"/>
      <c r="G94" s="35"/>
      <c r="H94" s="35"/>
      <c r="I94" s="35"/>
      <c r="J94" s="65" t="s">
        <v>56</v>
      </c>
      <c r="K94" s="35"/>
      <c r="L94" s="17"/>
    </row>
    <row r="95" spans="2:47" s="1" customFormat="1" ht="10.35" customHeight="1" x14ac:dyDescent="0.2">
      <c r="B95" s="17"/>
      <c r="L95" s="17"/>
    </row>
    <row r="96" spans="2:47" s="1" customFormat="1" ht="22.9" customHeight="1" x14ac:dyDescent="0.2">
      <c r="B96" s="17"/>
      <c r="C96" s="66" t="s">
        <v>57</v>
      </c>
      <c r="J96" s="30">
        <f>J138</f>
        <v>0</v>
      </c>
      <c r="L96" s="17"/>
      <c r="AU96" s="10" t="s">
        <v>58</v>
      </c>
    </row>
    <row r="97" spans="2:65" s="3" customFormat="1" ht="24.95" customHeight="1" x14ac:dyDescent="0.2">
      <c r="B97" s="67"/>
      <c r="D97" s="68" t="s">
        <v>59</v>
      </c>
      <c r="E97" s="69"/>
      <c r="F97" s="69"/>
      <c r="G97" s="69"/>
      <c r="H97" s="69"/>
      <c r="I97" s="69"/>
      <c r="J97" s="70">
        <f>J139</f>
        <v>0</v>
      </c>
      <c r="L97" s="67"/>
    </row>
    <row r="98" spans="2:65" s="4" customFormat="1" ht="19.899999999999999" customHeight="1" x14ac:dyDescent="0.2">
      <c r="B98" s="71"/>
      <c r="D98" s="72" t="s">
        <v>295</v>
      </c>
      <c r="E98" s="73"/>
      <c r="F98" s="73"/>
      <c r="G98" s="73"/>
      <c r="H98" s="73"/>
      <c r="I98" s="73"/>
      <c r="J98" s="74">
        <f>J140</f>
        <v>0</v>
      </c>
      <c r="L98" s="71"/>
    </row>
    <row r="99" spans="2:65" s="4" customFormat="1" ht="19.899999999999999" customHeight="1" x14ac:dyDescent="0.2">
      <c r="B99" s="71"/>
      <c r="D99" s="72" t="s">
        <v>60</v>
      </c>
      <c r="E99" s="73"/>
      <c r="F99" s="73"/>
      <c r="G99" s="73"/>
      <c r="H99" s="73"/>
      <c r="I99" s="73"/>
      <c r="J99" s="74">
        <f>J150</f>
        <v>0</v>
      </c>
      <c r="L99" s="71"/>
    </row>
    <row r="100" spans="2:65" s="4" customFormat="1" ht="19.899999999999999" customHeight="1" x14ac:dyDescent="0.2">
      <c r="B100" s="71"/>
      <c r="D100" s="72" t="s">
        <v>61</v>
      </c>
      <c r="E100" s="73"/>
      <c r="F100" s="73"/>
      <c r="G100" s="73"/>
      <c r="H100" s="73"/>
      <c r="I100" s="73"/>
      <c r="J100" s="74">
        <f>J159</f>
        <v>0</v>
      </c>
      <c r="L100" s="71"/>
    </row>
    <row r="101" spans="2:65" s="3" customFormat="1" ht="24.95" customHeight="1" x14ac:dyDescent="0.2">
      <c r="B101" s="67"/>
      <c r="D101" s="68" t="s">
        <v>153</v>
      </c>
      <c r="E101" s="69"/>
      <c r="F101" s="69"/>
      <c r="G101" s="69"/>
      <c r="H101" s="69"/>
      <c r="I101" s="69"/>
      <c r="J101" s="70">
        <f>J161</f>
        <v>0</v>
      </c>
      <c r="L101" s="67"/>
    </row>
    <row r="102" spans="2:65" s="4" customFormat="1" ht="19.899999999999999" customHeight="1" x14ac:dyDescent="0.2">
      <c r="B102" s="71"/>
      <c r="D102" s="72" t="s">
        <v>154</v>
      </c>
      <c r="E102" s="73"/>
      <c r="F102" s="73"/>
      <c r="G102" s="73"/>
      <c r="H102" s="73"/>
      <c r="I102" s="73"/>
      <c r="J102" s="74">
        <f>J162</f>
        <v>0</v>
      </c>
      <c r="L102" s="71"/>
    </row>
    <row r="103" spans="2:65" s="4" customFormat="1" ht="19.899999999999999" customHeight="1" x14ac:dyDescent="0.2">
      <c r="B103" s="71"/>
      <c r="D103" s="72" t="s">
        <v>155</v>
      </c>
      <c r="E103" s="73"/>
      <c r="F103" s="73"/>
      <c r="G103" s="73"/>
      <c r="H103" s="73"/>
      <c r="I103" s="73"/>
      <c r="J103" s="74">
        <f>J174</f>
        <v>0</v>
      </c>
      <c r="L103" s="71"/>
    </row>
    <row r="104" spans="2:65" s="4" customFormat="1" ht="19.899999999999999" customHeight="1" x14ac:dyDescent="0.2">
      <c r="B104" s="71"/>
      <c r="D104" s="72" t="s">
        <v>156</v>
      </c>
      <c r="E104" s="73"/>
      <c r="F104" s="73"/>
      <c r="G104" s="73"/>
      <c r="H104" s="73"/>
      <c r="I104" s="73"/>
      <c r="J104" s="74">
        <f>J233</f>
        <v>0</v>
      </c>
      <c r="L104" s="71"/>
    </row>
    <row r="105" spans="2:65" s="4" customFormat="1" ht="19.899999999999999" customHeight="1" x14ac:dyDescent="0.2">
      <c r="B105" s="71"/>
      <c r="D105" s="72" t="s">
        <v>282</v>
      </c>
      <c r="E105" s="73"/>
      <c r="F105" s="73"/>
      <c r="G105" s="73"/>
      <c r="H105" s="73"/>
      <c r="I105" s="73"/>
      <c r="J105" s="74">
        <f>J239</f>
        <v>0</v>
      </c>
      <c r="L105" s="71"/>
    </row>
    <row r="106" spans="2:65" s="3" customFormat="1" ht="24.95" customHeight="1" x14ac:dyDescent="0.2">
      <c r="B106" s="67"/>
      <c r="D106" s="68" t="s">
        <v>160</v>
      </c>
      <c r="E106" s="69"/>
      <c r="F106" s="69"/>
      <c r="G106" s="69"/>
      <c r="H106" s="69"/>
      <c r="I106" s="69"/>
      <c r="J106" s="70">
        <f>J244</f>
        <v>0</v>
      </c>
      <c r="L106" s="67"/>
    </row>
    <row r="107" spans="2:65" s="3" customFormat="1" ht="24.95" customHeight="1" x14ac:dyDescent="0.2">
      <c r="B107" s="67"/>
      <c r="D107" s="68" t="s">
        <v>62</v>
      </c>
      <c r="E107" s="69"/>
      <c r="F107" s="69"/>
      <c r="G107" s="69"/>
      <c r="H107" s="69"/>
      <c r="I107" s="69"/>
      <c r="J107" s="70">
        <f>J248</f>
        <v>0</v>
      </c>
      <c r="L107" s="67"/>
    </row>
    <row r="108" spans="2:65" s="3" customFormat="1" ht="21.75" customHeight="1" x14ac:dyDescent="0.2">
      <c r="B108" s="67"/>
      <c r="D108" s="75" t="s">
        <v>63</v>
      </c>
      <c r="J108" s="76">
        <f>J254</f>
        <v>0</v>
      </c>
      <c r="L108" s="67"/>
    </row>
    <row r="109" spans="2:65" s="1" customFormat="1" ht="21.75" customHeight="1" x14ac:dyDescent="0.2">
      <c r="B109" s="17"/>
      <c r="L109" s="17"/>
    </row>
    <row r="110" spans="2:65" s="1" customFormat="1" ht="6.95" customHeight="1" x14ac:dyDescent="0.2">
      <c r="B110" s="17"/>
      <c r="L110" s="17"/>
    </row>
    <row r="111" spans="2:65" s="1" customFormat="1" ht="29.25" customHeight="1" x14ac:dyDescent="0.2">
      <c r="B111" s="17"/>
      <c r="C111" s="66" t="s">
        <v>64</v>
      </c>
      <c r="J111" s="77">
        <f>ROUND(J112 + J113 + J114 + J115 + J116 + J117,2)</f>
        <v>0</v>
      </c>
      <c r="L111" s="17"/>
      <c r="N111" s="78" t="s">
        <v>25</v>
      </c>
    </row>
    <row r="112" spans="2:65" s="1" customFormat="1" ht="18" customHeight="1" x14ac:dyDescent="0.2">
      <c r="B112" s="17"/>
      <c r="D112" s="162" t="s">
        <v>65</v>
      </c>
      <c r="E112" s="163"/>
      <c r="F112" s="163"/>
      <c r="J112" s="32">
        <v>0</v>
      </c>
      <c r="L112" s="79"/>
      <c r="M112" s="80"/>
      <c r="N112" s="81" t="s">
        <v>27</v>
      </c>
      <c r="O112" s="80"/>
      <c r="P112" s="80"/>
      <c r="Q112" s="80"/>
      <c r="R112" s="80"/>
      <c r="S112" s="80"/>
      <c r="T112" s="80"/>
      <c r="U112" s="80"/>
      <c r="V112" s="80"/>
      <c r="W112" s="80"/>
      <c r="X112" s="80"/>
      <c r="Y112" s="80"/>
      <c r="Z112" s="80"/>
      <c r="AA112" s="80"/>
      <c r="AB112" s="80"/>
      <c r="AC112" s="80"/>
      <c r="AD112" s="80"/>
      <c r="AE112" s="80"/>
      <c r="AF112" s="80"/>
      <c r="AG112" s="80"/>
      <c r="AH112" s="80"/>
      <c r="AI112" s="80"/>
      <c r="AJ112" s="80"/>
      <c r="AK112" s="80"/>
      <c r="AL112" s="80"/>
      <c r="AM112" s="80"/>
      <c r="AN112" s="80"/>
      <c r="AO112" s="80"/>
      <c r="AP112" s="80"/>
      <c r="AQ112" s="80"/>
      <c r="AR112" s="80"/>
      <c r="AS112" s="80"/>
      <c r="AT112" s="80"/>
      <c r="AU112" s="80"/>
      <c r="AV112" s="80"/>
      <c r="AW112" s="80"/>
      <c r="AX112" s="80"/>
      <c r="AY112" s="82" t="s">
        <v>66</v>
      </c>
      <c r="AZ112" s="80"/>
      <c r="BA112" s="80"/>
      <c r="BB112" s="80"/>
      <c r="BC112" s="80"/>
      <c r="BD112" s="80"/>
      <c r="BE112" s="83">
        <f t="shared" ref="BE112:BE117" si="0">IF(N112="základná",J112,0)</f>
        <v>0</v>
      </c>
      <c r="BF112" s="83">
        <f t="shared" ref="BF112:BF117" si="1">IF(N112="znížená",J112,0)</f>
        <v>0</v>
      </c>
      <c r="BG112" s="83">
        <f t="shared" ref="BG112:BG117" si="2">IF(N112="zákl. prenesená",J112,0)</f>
        <v>0</v>
      </c>
      <c r="BH112" s="83">
        <f t="shared" ref="BH112:BH117" si="3">IF(N112="zníž. prenesená",J112,0)</f>
        <v>0</v>
      </c>
      <c r="BI112" s="83">
        <f t="shared" ref="BI112:BI117" si="4">IF(N112="nulová",J112,0)</f>
        <v>0</v>
      </c>
      <c r="BJ112" s="82" t="s">
        <v>46</v>
      </c>
      <c r="BK112" s="80"/>
      <c r="BL112" s="80"/>
      <c r="BM112" s="80"/>
    </row>
    <row r="113" spans="2:65" s="1" customFormat="1" ht="18" customHeight="1" x14ac:dyDescent="0.2">
      <c r="B113" s="17"/>
      <c r="D113" s="162" t="s">
        <v>67</v>
      </c>
      <c r="E113" s="163"/>
      <c r="F113" s="163"/>
      <c r="J113" s="32">
        <v>0</v>
      </c>
      <c r="L113" s="79"/>
      <c r="M113" s="80"/>
      <c r="N113" s="81" t="s">
        <v>27</v>
      </c>
      <c r="O113" s="80"/>
      <c r="P113" s="80"/>
      <c r="Q113" s="80"/>
      <c r="R113" s="80"/>
      <c r="S113" s="80"/>
      <c r="T113" s="80"/>
      <c r="U113" s="80"/>
      <c r="V113" s="80"/>
      <c r="W113" s="80"/>
      <c r="X113" s="80"/>
      <c r="Y113" s="80"/>
      <c r="Z113" s="80"/>
      <c r="AA113" s="80"/>
      <c r="AB113" s="80"/>
      <c r="AC113" s="80"/>
      <c r="AD113" s="80"/>
      <c r="AE113" s="80"/>
      <c r="AF113" s="80"/>
      <c r="AG113" s="80"/>
      <c r="AH113" s="80"/>
      <c r="AI113" s="80"/>
      <c r="AJ113" s="80"/>
      <c r="AK113" s="80"/>
      <c r="AL113" s="80"/>
      <c r="AM113" s="80"/>
      <c r="AN113" s="80"/>
      <c r="AO113" s="80"/>
      <c r="AP113" s="80"/>
      <c r="AQ113" s="80"/>
      <c r="AR113" s="80"/>
      <c r="AS113" s="80"/>
      <c r="AT113" s="80"/>
      <c r="AU113" s="80"/>
      <c r="AV113" s="80"/>
      <c r="AW113" s="80"/>
      <c r="AX113" s="80"/>
      <c r="AY113" s="82" t="s">
        <v>66</v>
      </c>
      <c r="AZ113" s="80"/>
      <c r="BA113" s="80"/>
      <c r="BB113" s="80"/>
      <c r="BC113" s="80"/>
      <c r="BD113" s="80"/>
      <c r="BE113" s="83">
        <f t="shared" si="0"/>
        <v>0</v>
      </c>
      <c r="BF113" s="83">
        <f t="shared" si="1"/>
        <v>0</v>
      </c>
      <c r="BG113" s="83">
        <f t="shared" si="2"/>
        <v>0</v>
      </c>
      <c r="BH113" s="83">
        <f t="shared" si="3"/>
        <v>0</v>
      </c>
      <c r="BI113" s="83">
        <f t="shared" si="4"/>
        <v>0</v>
      </c>
      <c r="BJ113" s="82" t="s">
        <v>46</v>
      </c>
      <c r="BK113" s="80"/>
      <c r="BL113" s="80"/>
      <c r="BM113" s="80"/>
    </row>
    <row r="114" spans="2:65" s="1" customFormat="1" ht="18" customHeight="1" x14ac:dyDescent="0.2">
      <c r="B114" s="17"/>
      <c r="D114" s="162" t="s">
        <v>68</v>
      </c>
      <c r="E114" s="163"/>
      <c r="F114" s="163"/>
      <c r="J114" s="32">
        <v>0</v>
      </c>
      <c r="L114" s="79"/>
      <c r="M114" s="80"/>
      <c r="N114" s="81" t="s">
        <v>27</v>
      </c>
      <c r="O114" s="80"/>
      <c r="P114" s="80"/>
      <c r="Q114" s="80"/>
      <c r="R114" s="80"/>
      <c r="S114" s="80"/>
      <c r="T114" s="80"/>
      <c r="U114" s="80"/>
      <c r="V114" s="80"/>
      <c r="W114" s="80"/>
      <c r="X114" s="80"/>
      <c r="Y114" s="80"/>
      <c r="Z114" s="80"/>
      <c r="AA114" s="80"/>
      <c r="AB114" s="80"/>
      <c r="AC114" s="80"/>
      <c r="AD114" s="80"/>
      <c r="AE114" s="80"/>
      <c r="AF114" s="80"/>
      <c r="AG114" s="80"/>
      <c r="AH114" s="80"/>
      <c r="AI114" s="80"/>
      <c r="AJ114" s="80"/>
      <c r="AK114" s="80"/>
      <c r="AL114" s="80"/>
      <c r="AM114" s="80"/>
      <c r="AN114" s="80"/>
      <c r="AO114" s="80"/>
      <c r="AP114" s="80"/>
      <c r="AQ114" s="80"/>
      <c r="AR114" s="80"/>
      <c r="AS114" s="80"/>
      <c r="AT114" s="80"/>
      <c r="AU114" s="80"/>
      <c r="AV114" s="80"/>
      <c r="AW114" s="80"/>
      <c r="AX114" s="80"/>
      <c r="AY114" s="82" t="s">
        <v>66</v>
      </c>
      <c r="AZ114" s="80"/>
      <c r="BA114" s="80"/>
      <c r="BB114" s="80"/>
      <c r="BC114" s="80"/>
      <c r="BD114" s="80"/>
      <c r="BE114" s="83">
        <f t="shared" si="0"/>
        <v>0</v>
      </c>
      <c r="BF114" s="83">
        <f t="shared" si="1"/>
        <v>0</v>
      </c>
      <c r="BG114" s="83">
        <f t="shared" si="2"/>
        <v>0</v>
      </c>
      <c r="BH114" s="83">
        <f t="shared" si="3"/>
        <v>0</v>
      </c>
      <c r="BI114" s="83">
        <f t="shared" si="4"/>
        <v>0</v>
      </c>
      <c r="BJ114" s="82" t="s">
        <v>46</v>
      </c>
      <c r="BK114" s="80"/>
      <c r="BL114" s="80"/>
      <c r="BM114" s="80"/>
    </row>
    <row r="115" spans="2:65" s="1" customFormat="1" ht="18" customHeight="1" x14ac:dyDescent="0.2">
      <c r="B115" s="17"/>
      <c r="D115" s="162" t="s">
        <v>69</v>
      </c>
      <c r="E115" s="163"/>
      <c r="F115" s="163"/>
      <c r="J115" s="32">
        <v>0</v>
      </c>
      <c r="L115" s="79"/>
      <c r="M115" s="80"/>
      <c r="N115" s="81" t="s">
        <v>27</v>
      </c>
      <c r="O115" s="80"/>
      <c r="P115" s="80"/>
      <c r="Q115" s="80"/>
      <c r="R115" s="80"/>
      <c r="S115" s="80"/>
      <c r="T115" s="80"/>
      <c r="U115" s="80"/>
      <c r="V115" s="80"/>
      <c r="W115" s="80"/>
      <c r="X115" s="80"/>
      <c r="Y115" s="80"/>
      <c r="Z115" s="80"/>
      <c r="AA115" s="80"/>
      <c r="AB115" s="80"/>
      <c r="AC115" s="80"/>
      <c r="AD115" s="80"/>
      <c r="AE115" s="80"/>
      <c r="AF115" s="80"/>
      <c r="AG115" s="80"/>
      <c r="AH115" s="80"/>
      <c r="AI115" s="80"/>
      <c r="AJ115" s="80"/>
      <c r="AK115" s="80"/>
      <c r="AL115" s="80"/>
      <c r="AM115" s="80"/>
      <c r="AN115" s="80"/>
      <c r="AO115" s="80"/>
      <c r="AP115" s="80"/>
      <c r="AQ115" s="80"/>
      <c r="AR115" s="80"/>
      <c r="AS115" s="80"/>
      <c r="AT115" s="80"/>
      <c r="AU115" s="80"/>
      <c r="AV115" s="80"/>
      <c r="AW115" s="80"/>
      <c r="AX115" s="80"/>
      <c r="AY115" s="82" t="s">
        <v>66</v>
      </c>
      <c r="AZ115" s="80"/>
      <c r="BA115" s="80"/>
      <c r="BB115" s="80"/>
      <c r="BC115" s="80"/>
      <c r="BD115" s="80"/>
      <c r="BE115" s="83">
        <f t="shared" si="0"/>
        <v>0</v>
      </c>
      <c r="BF115" s="83">
        <f t="shared" si="1"/>
        <v>0</v>
      </c>
      <c r="BG115" s="83">
        <f t="shared" si="2"/>
        <v>0</v>
      </c>
      <c r="BH115" s="83">
        <f t="shared" si="3"/>
        <v>0</v>
      </c>
      <c r="BI115" s="83">
        <f t="shared" si="4"/>
        <v>0</v>
      </c>
      <c r="BJ115" s="82" t="s">
        <v>46</v>
      </c>
      <c r="BK115" s="80"/>
      <c r="BL115" s="80"/>
      <c r="BM115" s="80"/>
    </row>
    <row r="116" spans="2:65" s="1" customFormat="1" ht="18" customHeight="1" x14ac:dyDescent="0.2">
      <c r="B116" s="17"/>
      <c r="D116" s="162" t="s">
        <v>70</v>
      </c>
      <c r="E116" s="163"/>
      <c r="F116" s="163"/>
      <c r="J116" s="32">
        <v>0</v>
      </c>
      <c r="L116" s="79"/>
      <c r="M116" s="80"/>
      <c r="N116" s="81" t="s">
        <v>27</v>
      </c>
      <c r="O116" s="80"/>
      <c r="P116" s="80"/>
      <c r="Q116" s="80"/>
      <c r="R116" s="80"/>
      <c r="S116" s="80"/>
      <c r="T116" s="80"/>
      <c r="U116" s="80"/>
      <c r="V116" s="80"/>
      <c r="W116" s="80"/>
      <c r="X116" s="80"/>
      <c r="Y116" s="80"/>
      <c r="Z116" s="80"/>
      <c r="AA116" s="80"/>
      <c r="AB116" s="80"/>
      <c r="AC116" s="80"/>
      <c r="AD116" s="80"/>
      <c r="AE116" s="80"/>
      <c r="AF116" s="80"/>
      <c r="AG116" s="80"/>
      <c r="AH116" s="80"/>
      <c r="AI116" s="80"/>
      <c r="AJ116" s="80"/>
      <c r="AK116" s="80"/>
      <c r="AL116" s="80"/>
      <c r="AM116" s="80"/>
      <c r="AN116" s="80"/>
      <c r="AO116" s="80"/>
      <c r="AP116" s="80"/>
      <c r="AQ116" s="80"/>
      <c r="AR116" s="80"/>
      <c r="AS116" s="80"/>
      <c r="AT116" s="80"/>
      <c r="AU116" s="80"/>
      <c r="AV116" s="80"/>
      <c r="AW116" s="80"/>
      <c r="AX116" s="80"/>
      <c r="AY116" s="82" t="s">
        <v>66</v>
      </c>
      <c r="AZ116" s="80"/>
      <c r="BA116" s="80"/>
      <c r="BB116" s="80"/>
      <c r="BC116" s="80"/>
      <c r="BD116" s="80"/>
      <c r="BE116" s="83">
        <f t="shared" si="0"/>
        <v>0</v>
      </c>
      <c r="BF116" s="83">
        <f t="shared" si="1"/>
        <v>0</v>
      </c>
      <c r="BG116" s="83">
        <f t="shared" si="2"/>
        <v>0</v>
      </c>
      <c r="BH116" s="83">
        <f t="shared" si="3"/>
        <v>0</v>
      </c>
      <c r="BI116" s="83">
        <f t="shared" si="4"/>
        <v>0</v>
      </c>
      <c r="BJ116" s="82" t="s">
        <v>46</v>
      </c>
      <c r="BK116" s="80"/>
      <c r="BL116" s="80"/>
      <c r="BM116" s="80"/>
    </row>
    <row r="117" spans="2:65" s="1" customFormat="1" ht="18" customHeight="1" x14ac:dyDescent="0.2">
      <c r="B117" s="17"/>
      <c r="D117" s="31" t="s">
        <v>71</v>
      </c>
      <c r="J117" s="32">
        <f>ROUND(J30*T117,2)</f>
        <v>0</v>
      </c>
      <c r="L117" s="79"/>
      <c r="M117" s="80"/>
      <c r="N117" s="81" t="s">
        <v>27</v>
      </c>
      <c r="O117" s="80"/>
      <c r="P117" s="80"/>
      <c r="Q117" s="80"/>
      <c r="R117" s="80"/>
      <c r="S117" s="80"/>
      <c r="T117" s="80"/>
      <c r="U117" s="80"/>
      <c r="V117" s="80"/>
      <c r="W117" s="80"/>
      <c r="X117" s="80"/>
      <c r="Y117" s="80"/>
      <c r="Z117" s="80"/>
      <c r="AA117" s="80"/>
      <c r="AB117" s="80"/>
      <c r="AC117" s="80"/>
      <c r="AD117" s="80"/>
      <c r="AE117" s="80"/>
      <c r="AF117" s="80"/>
      <c r="AG117" s="80"/>
      <c r="AH117" s="80"/>
      <c r="AI117" s="80"/>
      <c r="AJ117" s="80"/>
      <c r="AK117" s="80"/>
      <c r="AL117" s="80"/>
      <c r="AM117" s="80"/>
      <c r="AN117" s="80"/>
      <c r="AO117" s="80"/>
      <c r="AP117" s="80"/>
      <c r="AQ117" s="80"/>
      <c r="AR117" s="80"/>
      <c r="AS117" s="80"/>
      <c r="AT117" s="80"/>
      <c r="AU117" s="80"/>
      <c r="AV117" s="80"/>
      <c r="AW117" s="80"/>
      <c r="AX117" s="80"/>
      <c r="AY117" s="82" t="s">
        <v>72</v>
      </c>
      <c r="AZ117" s="80"/>
      <c r="BA117" s="80"/>
      <c r="BB117" s="80"/>
      <c r="BC117" s="80"/>
      <c r="BD117" s="80"/>
      <c r="BE117" s="83">
        <f t="shared" si="0"/>
        <v>0</v>
      </c>
      <c r="BF117" s="83">
        <f t="shared" si="1"/>
        <v>0</v>
      </c>
      <c r="BG117" s="83">
        <f t="shared" si="2"/>
        <v>0</v>
      </c>
      <c r="BH117" s="83">
        <f t="shared" si="3"/>
        <v>0</v>
      </c>
      <c r="BI117" s="83">
        <f t="shared" si="4"/>
        <v>0</v>
      </c>
      <c r="BJ117" s="82" t="s">
        <v>46</v>
      </c>
      <c r="BK117" s="80"/>
      <c r="BL117" s="80"/>
      <c r="BM117" s="80"/>
    </row>
    <row r="118" spans="2:65" s="1" customFormat="1" x14ac:dyDescent="0.2">
      <c r="B118" s="17"/>
      <c r="L118" s="17"/>
    </row>
    <row r="119" spans="2:65" s="1" customFormat="1" ht="29.25" customHeight="1" x14ac:dyDescent="0.2">
      <c r="B119" s="17"/>
      <c r="C119" s="34" t="s">
        <v>50</v>
      </c>
      <c r="D119" s="35"/>
      <c r="E119" s="35"/>
      <c r="F119" s="35"/>
      <c r="G119" s="35"/>
      <c r="H119" s="35"/>
      <c r="I119" s="35"/>
      <c r="J119" s="36">
        <f>ROUND(J96+J111,2)</f>
        <v>0</v>
      </c>
      <c r="K119" s="35"/>
      <c r="L119" s="17"/>
    </row>
    <row r="120" spans="2:65" s="1" customFormat="1" ht="6.95" customHeight="1" x14ac:dyDescent="0.2">
      <c r="B120" s="18"/>
      <c r="C120" s="19"/>
      <c r="D120" s="19"/>
      <c r="E120" s="19"/>
      <c r="F120" s="19"/>
      <c r="G120" s="19"/>
      <c r="H120" s="19"/>
      <c r="I120" s="19"/>
      <c r="J120" s="19"/>
      <c r="K120" s="19"/>
      <c r="L120" s="17"/>
    </row>
    <row r="124" spans="2:65" s="1" customFormat="1" ht="6.95" customHeight="1" x14ac:dyDescent="0.2">
      <c r="B124" s="20"/>
      <c r="C124" s="21"/>
      <c r="D124" s="21"/>
      <c r="E124" s="21"/>
      <c r="F124" s="21"/>
      <c r="G124" s="21"/>
      <c r="H124" s="21"/>
      <c r="I124" s="21"/>
      <c r="J124" s="21"/>
      <c r="K124" s="21"/>
      <c r="L124" s="17"/>
    </row>
    <row r="125" spans="2:65" s="1" customFormat="1" ht="24.95" customHeight="1" x14ac:dyDescent="0.2">
      <c r="B125" s="17"/>
      <c r="C125" s="12" t="s">
        <v>73</v>
      </c>
      <c r="L125" s="17"/>
    </row>
    <row r="126" spans="2:65" s="1" customFormat="1" ht="6.95" customHeight="1" x14ac:dyDescent="0.2">
      <c r="B126" s="17"/>
      <c r="L126" s="17"/>
    </row>
    <row r="127" spans="2:65" s="1" customFormat="1" ht="12" customHeight="1" x14ac:dyDescent="0.2">
      <c r="B127" s="17"/>
      <c r="C127" s="14" t="s">
        <v>4</v>
      </c>
      <c r="L127" s="17"/>
    </row>
    <row r="128" spans="2:65" s="1" customFormat="1" ht="16.5" customHeight="1" x14ac:dyDescent="0.2">
      <c r="B128" s="17"/>
      <c r="E128" s="164" t="e">
        <f>E7</f>
        <v>#REF!</v>
      </c>
      <c r="F128" s="165"/>
      <c r="G128" s="165"/>
      <c r="H128" s="165"/>
      <c r="L128" s="17"/>
    </row>
    <row r="129" spans="2:65" s="1" customFormat="1" ht="12" customHeight="1" x14ac:dyDescent="0.2">
      <c r="B129" s="17"/>
      <c r="C129" s="14" t="s">
        <v>52</v>
      </c>
      <c r="L129" s="17"/>
    </row>
    <row r="130" spans="2:65" s="1" customFormat="1" ht="30" customHeight="1" x14ac:dyDescent="0.2">
      <c r="B130" s="17"/>
      <c r="E130" s="166" t="str">
        <f>E9</f>
        <v>04 - Strecha ľahká údržba autobusov - strecha s parovodom</v>
      </c>
      <c r="F130" s="167"/>
      <c r="G130" s="167"/>
      <c r="H130" s="167"/>
      <c r="L130" s="17"/>
    </row>
    <row r="131" spans="2:65" s="1" customFormat="1" ht="6.95" customHeight="1" x14ac:dyDescent="0.2">
      <c r="B131" s="17"/>
      <c r="L131" s="17"/>
    </row>
    <row r="132" spans="2:65" s="1" customFormat="1" ht="12" customHeight="1" x14ac:dyDescent="0.2">
      <c r="B132" s="17"/>
      <c r="C132" s="14" t="s">
        <v>7</v>
      </c>
      <c r="F132" s="13" t="str">
        <f>F12</f>
        <v>Bratislava</v>
      </c>
      <c r="I132" s="14" t="s">
        <v>9</v>
      </c>
      <c r="J132" s="22" t="e">
        <f>IF(J12="","",J12)</f>
        <v>#REF!</v>
      </c>
      <c r="L132" s="17"/>
    </row>
    <row r="133" spans="2:65" s="1" customFormat="1" ht="6.95" customHeight="1" x14ac:dyDescent="0.2">
      <c r="B133" s="17"/>
      <c r="L133" s="17"/>
    </row>
    <row r="134" spans="2:65" s="1" customFormat="1" ht="15.2" customHeight="1" x14ac:dyDescent="0.2">
      <c r="B134" s="17"/>
      <c r="C134" s="14" t="s">
        <v>10</v>
      </c>
      <c r="F134" s="13" t="str">
        <f>E15</f>
        <v>Dopravný podnik Bratislava, akciová spoločnosť</v>
      </c>
      <c r="I134" s="14" t="s">
        <v>17</v>
      </c>
      <c r="J134" s="16" t="e">
        <f>E21</f>
        <v>#REF!</v>
      </c>
      <c r="L134" s="17"/>
    </row>
    <row r="135" spans="2:65" s="1" customFormat="1" ht="15.2" customHeight="1" x14ac:dyDescent="0.2">
      <c r="B135" s="17"/>
      <c r="C135" s="14" t="s">
        <v>16</v>
      </c>
      <c r="F135" s="13" t="e">
        <f>IF(E18="","",E18)</f>
        <v>#REF!</v>
      </c>
      <c r="I135" s="14" t="s">
        <v>19</v>
      </c>
      <c r="J135" s="16" t="e">
        <f>E24</f>
        <v>#REF!</v>
      </c>
      <c r="L135" s="17"/>
    </row>
    <row r="136" spans="2:65" s="1" customFormat="1" ht="10.35" customHeight="1" x14ac:dyDescent="0.2">
      <c r="B136" s="17"/>
      <c r="L136" s="17"/>
    </row>
    <row r="137" spans="2:65" s="5" customFormat="1" ht="29.25" customHeight="1" x14ac:dyDescent="0.2">
      <c r="B137" s="84"/>
      <c r="C137" s="85" t="s">
        <v>74</v>
      </c>
      <c r="D137" s="86" t="s">
        <v>42</v>
      </c>
      <c r="E137" s="86" t="s">
        <v>40</v>
      </c>
      <c r="F137" s="86" t="s">
        <v>41</v>
      </c>
      <c r="G137" s="86" t="s">
        <v>75</v>
      </c>
      <c r="H137" s="86" t="s">
        <v>76</v>
      </c>
      <c r="I137" s="86" t="s">
        <v>77</v>
      </c>
      <c r="J137" s="87" t="s">
        <v>56</v>
      </c>
      <c r="K137" s="88" t="s">
        <v>78</v>
      </c>
      <c r="L137" s="84"/>
      <c r="M137" s="24" t="s">
        <v>0</v>
      </c>
      <c r="N137" s="25" t="s">
        <v>25</v>
      </c>
      <c r="O137" s="25" t="s">
        <v>79</v>
      </c>
      <c r="P137" s="25" t="s">
        <v>80</v>
      </c>
      <c r="Q137" s="25" t="s">
        <v>81</v>
      </c>
      <c r="R137" s="25" t="s">
        <v>82</v>
      </c>
      <c r="S137" s="25" t="s">
        <v>83</v>
      </c>
      <c r="T137" s="26" t="s">
        <v>84</v>
      </c>
    </row>
    <row r="138" spans="2:65" s="1" customFormat="1" ht="22.9" customHeight="1" x14ac:dyDescent="0.25">
      <c r="B138" s="17"/>
      <c r="C138" s="29" t="s">
        <v>53</v>
      </c>
      <c r="J138" s="89">
        <f>BK138</f>
        <v>0</v>
      </c>
      <c r="L138" s="17"/>
      <c r="M138" s="27"/>
      <c r="N138" s="28"/>
      <c r="O138" s="28"/>
      <c r="P138" s="90">
        <f>P139+P161+P244+P248+P254</f>
        <v>0</v>
      </c>
      <c r="Q138" s="28"/>
      <c r="R138" s="90">
        <f>R139+R161+R244+R248+R254</f>
        <v>4.5395473800000001</v>
      </c>
      <c r="S138" s="28"/>
      <c r="T138" s="91">
        <f>T139+T161+T244+T248+T254</f>
        <v>6.6244800000000001</v>
      </c>
      <c r="AT138" s="10" t="s">
        <v>43</v>
      </c>
      <c r="AU138" s="10" t="s">
        <v>58</v>
      </c>
      <c r="BK138" s="92">
        <f>BK139+BK161+BK244+BK248+BK254</f>
        <v>0</v>
      </c>
    </row>
    <row r="139" spans="2:65" s="6" customFormat="1" ht="25.9" customHeight="1" x14ac:dyDescent="0.2">
      <c r="B139" s="93"/>
      <c r="D139" s="94" t="s">
        <v>43</v>
      </c>
      <c r="E139" s="95" t="s">
        <v>85</v>
      </c>
      <c r="F139" s="95" t="s">
        <v>86</v>
      </c>
      <c r="I139" s="96"/>
      <c r="J139" s="76">
        <f>BK139</f>
        <v>0</v>
      </c>
      <c r="L139" s="93"/>
      <c r="M139" s="97"/>
      <c r="P139" s="98">
        <f>P140+P150+P159</f>
        <v>0</v>
      </c>
      <c r="R139" s="98">
        <f>R140+R150+R159</f>
        <v>2.8348109999999997</v>
      </c>
      <c r="T139" s="99">
        <f>T140+T150+T159</f>
        <v>0</v>
      </c>
      <c r="AR139" s="94" t="s">
        <v>45</v>
      </c>
      <c r="AT139" s="100" t="s">
        <v>43</v>
      </c>
      <c r="AU139" s="100" t="s">
        <v>44</v>
      </c>
      <c r="AY139" s="94" t="s">
        <v>87</v>
      </c>
      <c r="BK139" s="101">
        <f>BK140+BK150+BK159</f>
        <v>0</v>
      </c>
    </row>
    <row r="140" spans="2:65" s="6" customFormat="1" ht="22.9" customHeight="1" x14ac:dyDescent="0.2">
      <c r="B140" s="93"/>
      <c r="D140" s="94" t="s">
        <v>43</v>
      </c>
      <c r="E140" s="102" t="s">
        <v>97</v>
      </c>
      <c r="F140" s="102" t="s">
        <v>296</v>
      </c>
      <c r="I140" s="96"/>
      <c r="J140" s="103">
        <f>BK140</f>
        <v>0</v>
      </c>
      <c r="L140" s="93"/>
      <c r="M140" s="97"/>
      <c r="P140" s="98">
        <f>SUM(P141:P149)</f>
        <v>0</v>
      </c>
      <c r="R140" s="98">
        <f>SUM(R141:R149)</f>
        <v>2.8348109999999997</v>
      </c>
      <c r="T140" s="99">
        <f>SUM(T141:T149)</f>
        <v>0</v>
      </c>
      <c r="AR140" s="94" t="s">
        <v>45</v>
      </c>
      <c r="AT140" s="100" t="s">
        <v>43</v>
      </c>
      <c r="AU140" s="100" t="s">
        <v>45</v>
      </c>
      <c r="AY140" s="94" t="s">
        <v>87</v>
      </c>
      <c r="BK140" s="101">
        <f>SUM(BK141:BK149)</f>
        <v>0</v>
      </c>
    </row>
    <row r="141" spans="2:65" s="1" customFormat="1" ht="37.9" customHeight="1" x14ac:dyDescent="0.2">
      <c r="B141" s="17"/>
      <c r="C141" s="104" t="s">
        <v>45</v>
      </c>
      <c r="D141" s="104" t="s">
        <v>88</v>
      </c>
      <c r="E141" s="105" t="s">
        <v>297</v>
      </c>
      <c r="F141" s="106" t="s">
        <v>298</v>
      </c>
      <c r="G141" s="107" t="s">
        <v>89</v>
      </c>
      <c r="H141" s="108">
        <v>189</v>
      </c>
      <c r="I141" s="109"/>
      <c r="J141" s="110">
        <f>ROUND(I141*H141,2)</f>
        <v>0</v>
      </c>
      <c r="K141" s="111"/>
      <c r="L141" s="17"/>
      <c r="M141" s="112" t="s">
        <v>0</v>
      </c>
      <c r="N141" s="78" t="s">
        <v>27</v>
      </c>
      <c r="P141" s="113">
        <f>O141*H141</f>
        <v>0</v>
      </c>
      <c r="Q141" s="113">
        <v>6.4000000000000003E-3</v>
      </c>
      <c r="R141" s="113">
        <f>Q141*H141</f>
        <v>1.2096</v>
      </c>
      <c r="S141" s="113">
        <v>0</v>
      </c>
      <c r="T141" s="114">
        <f>S141*H141</f>
        <v>0</v>
      </c>
      <c r="AR141" s="115" t="s">
        <v>90</v>
      </c>
      <c r="AT141" s="115" t="s">
        <v>88</v>
      </c>
      <c r="AU141" s="115" t="s">
        <v>46</v>
      </c>
      <c r="AY141" s="10" t="s">
        <v>87</v>
      </c>
      <c r="BE141" s="33">
        <f>IF(N141="základná",J141,0)</f>
        <v>0</v>
      </c>
      <c r="BF141" s="33">
        <f>IF(N141="znížená",J141,0)</f>
        <v>0</v>
      </c>
      <c r="BG141" s="33">
        <f>IF(N141="zákl. prenesená",J141,0)</f>
        <v>0</v>
      </c>
      <c r="BH141" s="33">
        <f>IF(N141="zníž. prenesená",J141,0)</f>
        <v>0</v>
      </c>
      <c r="BI141" s="33">
        <f>IF(N141="nulová",J141,0)</f>
        <v>0</v>
      </c>
      <c r="BJ141" s="10" t="s">
        <v>46</v>
      </c>
      <c r="BK141" s="33">
        <f>ROUND(I141*H141,2)</f>
        <v>0</v>
      </c>
      <c r="BL141" s="10" t="s">
        <v>90</v>
      </c>
      <c r="BM141" s="115" t="s">
        <v>299</v>
      </c>
    </row>
    <row r="142" spans="2:65" s="7" customFormat="1" x14ac:dyDescent="0.2">
      <c r="B142" s="127"/>
      <c r="D142" s="128" t="s">
        <v>117</v>
      </c>
      <c r="E142" s="134" t="s">
        <v>0</v>
      </c>
      <c r="F142" s="129" t="s">
        <v>300</v>
      </c>
      <c r="H142" s="130">
        <v>189</v>
      </c>
      <c r="I142" s="131"/>
      <c r="L142" s="127"/>
      <c r="M142" s="132"/>
      <c r="T142" s="133"/>
      <c r="AT142" s="134" t="s">
        <v>117</v>
      </c>
      <c r="AU142" s="134" t="s">
        <v>46</v>
      </c>
      <c r="AV142" s="7" t="s">
        <v>46</v>
      </c>
      <c r="AW142" s="7" t="s">
        <v>18</v>
      </c>
      <c r="AX142" s="7" t="s">
        <v>44</v>
      </c>
      <c r="AY142" s="134" t="s">
        <v>87</v>
      </c>
    </row>
    <row r="143" spans="2:65" s="8" customFormat="1" x14ac:dyDescent="0.2">
      <c r="B143" s="149"/>
      <c r="D143" s="128" t="s">
        <v>117</v>
      </c>
      <c r="E143" s="150" t="s">
        <v>292</v>
      </c>
      <c r="F143" s="151" t="s">
        <v>173</v>
      </c>
      <c r="H143" s="152">
        <v>189</v>
      </c>
      <c r="I143" s="153"/>
      <c r="L143" s="149"/>
      <c r="M143" s="154"/>
      <c r="T143" s="155"/>
      <c r="AT143" s="150" t="s">
        <v>117</v>
      </c>
      <c r="AU143" s="150" t="s">
        <v>46</v>
      </c>
      <c r="AV143" s="8" t="s">
        <v>90</v>
      </c>
      <c r="AW143" s="8" t="s">
        <v>18</v>
      </c>
      <c r="AX143" s="8" t="s">
        <v>45</v>
      </c>
      <c r="AY143" s="150" t="s">
        <v>87</v>
      </c>
    </row>
    <row r="144" spans="2:65" s="1" customFormat="1" ht="24.2" customHeight="1" x14ac:dyDescent="0.2">
      <c r="B144" s="17"/>
      <c r="C144" s="104" t="s">
        <v>46</v>
      </c>
      <c r="D144" s="104" t="s">
        <v>88</v>
      </c>
      <c r="E144" s="105" t="s">
        <v>301</v>
      </c>
      <c r="F144" s="106" t="s">
        <v>302</v>
      </c>
      <c r="G144" s="107" t="s">
        <v>89</v>
      </c>
      <c r="H144" s="108">
        <v>189</v>
      </c>
      <c r="I144" s="109"/>
      <c r="J144" s="110">
        <f>ROUND(I144*H144,2)</f>
        <v>0</v>
      </c>
      <c r="K144" s="111"/>
      <c r="L144" s="17"/>
      <c r="M144" s="112" t="s">
        <v>0</v>
      </c>
      <c r="N144" s="78" t="s">
        <v>27</v>
      </c>
      <c r="P144" s="113">
        <f>O144*H144</f>
        <v>0</v>
      </c>
      <c r="Q144" s="113">
        <v>2.2499999999999999E-4</v>
      </c>
      <c r="R144" s="113">
        <f>Q144*H144</f>
        <v>4.2525E-2</v>
      </c>
      <c r="S144" s="113">
        <v>0</v>
      </c>
      <c r="T144" s="114">
        <f>S144*H144</f>
        <v>0</v>
      </c>
      <c r="AR144" s="115" t="s">
        <v>90</v>
      </c>
      <c r="AT144" s="115" t="s">
        <v>88</v>
      </c>
      <c r="AU144" s="115" t="s">
        <v>46</v>
      </c>
      <c r="AY144" s="10" t="s">
        <v>87</v>
      </c>
      <c r="BE144" s="33">
        <f>IF(N144="základná",J144,0)</f>
        <v>0</v>
      </c>
      <c r="BF144" s="33">
        <f>IF(N144="znížená",J144,0)</f>
        <v>0</v>
      </c>
      <c r="BG144" s="33">
        <f>IF(N144="zákl. prenesená",J144,0)</f>
        <v>0</v>
      </c>
      <c r="BH144" s="33">
        <f>IF(N144="zníž. prenesená",J144,0)</f>
        <v>0</v>
      </c>
      <c r="BI144" s="33">
        <f>IF(N144="nulová",J144,0)</f>
        <v>0</v>
      </c>
      <c r="BJ144" s="10" t="s">
        <v>46</v>
      </c>
      <c r="BK144" s="33">
        <f>ROUND(I144*H144,2)</f>
        <v>0</v>
      </c>
      <c r="BL144" s="10" t="s">
        <v>90</v>
      </c>
      <c r="BM144" s="115" t="s">
        <v>303</v>
      </c>
    </row>
    <row r="145" spans="2:65" s="7" customFormat="1" x14ac:dyDescent="0.2">
      <c r="B145" s="127"/>
      <c r="D145" s="128" t="s">
        <v>117</v>
      </c>
      <c r="E145" s="134" t="s">
        <v>0</v>
      </c>
      <c r="F145" s="129" t="s">
        <v>292</v>
      </c>
      <c r="H145" s="130">
        <v>189</v>
      </c>
      <c r="I145" s="131"/>
      <c r="L145" s="127"/>
      <c r="M145" s="132"/>
      <c r="T145" s="133"/>
      <c r="AT145" s="134" t="s">
        <v>117</v>
      </c>
      <c r="AU145" s="134" t="s">
        <v>46</v>
      </c>
      <c r="AV145" s="7" t="s">
        <v>46</v>
      </c>
      <c r="AW145" s="7" t="s">
        <v>18</v>
      </c>
      <c r="AX145" s="7" t="s">
        <v>45</v>
      </c>
      <c r="AY145" s="134" t="s">
        <v>87</v>
      </c>
    </row>
    <row r="146" spans="2:65" s="1" customFormat="1" ht="24.2" customHeight="1" x14ac:dyDescent="0.2">
      <c r="B146" s="17"/>
      <c r="C146" s="104" t="s">
        <v>92</v>
      </c>
      <c r="D146" s="104" t="s">
        <v>88</v>
      </c>
      <c r="E146" s="105" t="s">
        <v>304</v>
      </c>
      <c r="F146" s="106" t="s">
        <v>305</v>
      </c>
      <c r="G146" s="107" t="s">
        <v>89</v>
      </c>
      <c r="H146" s="108">
        <v>189</v>
      </c>
      <c r="I146" s="109"/>
      <c r="J146" s="110">
        <f>ROUND(I146*H146,2)</f>
        <v>0</v>
      </c>
      <c r="K146" s="111"/>
      <c r="L146" s="17"/>
      <c r="M146" s="112" t="s">
        <v>0</v>
      </c>
      <c r="N146" s="78" t="s">
        <v>27</v>
      </c>
      <c r="P146" s="113">
        <f>O146*H146</f>
        <v>0</v>
      </c>
      <c r="Q146" s="113">
        <v>3.2200000000000002E-3</v>
      </c>
      <c r="R146" s="113">
        <f>Q146*H146</f>
        <v>0.60858000000000001</v>
      </c>
      <c r="S146" s="113">
        <v>0</v>
      </c>
      <c r="T146" s="114">
        <f>S146*H146</f>
        <v>0</v>
      </c>
      <c r="AR146" s="115" t="s">
        <v>90</v>
      </c>
      <c r="AT146" s="115" t="s">
        <v>88</v>
      </c>
      <c r="AU146" s="115" t="s">
        <v>46</v>
      </c>
      <c r="AY146" s="10" t="s">
        <v>87</v>
      </c>
      <c r="BE146" s="33">
        <f>IF(N146="základná",J146,0)</f>
        <v>0</v>
      </c>
      <c r="BF146" s="33">
        <f>IF(N146="znížená",J146,0)</f>
        <v>0</v>
      </c>
      <c r="BG146" s="33">
        <f>IF(N146="zákl. prenesená",J146,0)</f>
        <v>0</v>
      </c>
      <c r="BH146" s="33">
        <f>IF(N146="zníž. prenesená",J146,0)</f>
        <v>0</v>
      </c>
      <c r="BI146" s="33">
        <f>IF(N146="nulová",J146,0)</f>
        <v>0</v>
      </c>
      <c r="BJ146" s="10" t="s">
        <v>46</v>
      </c>
      <c r="BK146" s="33">
        <f>ROUND(I146*H146,2)</f>
        <v>0</v>
      </c>
      <c r="BL146" s="10" t="s">
        <v>90</v>
      </c>
      <c r="BM146" s="115" t="s">
        <v>306</v>
      </c>
    </row>
    <row r="147" spans="2:65" s="7" customFormat="1" x14ac:dyDescent="0.2">
      <c r="B147" s="127"/>
      <c r="D147" s="128" t="s">
        <v>117</v>
      </c>
      <c r="E147" s="134" t="s">
        <v>0</v>
      </c>
      <c r="F147" s="129" t="s">
        <v>292</v>
      </c>
      <c r="H147" s="130">
        <v>189</v>
      </c>
      <c r="I147" s="131"/>
      <c r="L147" s="127"/>
      <c r="M147" s="132"/>
      <c r="T147" s="133"/>
      <c r="AT147" s="134" t="s">
        <v>117</v>
      </c>
      <c r="AU147" s="134" t="s">
        <v>46</v>
      </c>
      <c r="AV147" s="7" t="s">
        <v>46</v>
      </c>
      <c r="AW147" s="7" t="s">
        <v>18</v>
      </c>
      <c r="AX147" s="7" t="s">
        <v>45</v>
      </c>
      <c r="AY147" s="134" t="s">
        <v>87</v>
      </c>
    </row>
    <row r="148" spans="2:65" s="1" customFormat="1" ht="24.2" customHeight="1" x14ac:dyDescent="0.2">
      <c r="B148" s="17"/>
      <c r="C148" s="104" t="s">
        <v>90</v>
      </c>
      <c r="D148" s="104" t="s">
        <v>88</v>
      </c>
      <c r="E148" s="105" t="s">
        <v>307</v>
      </c>
      <c r="F148" s="106" t="s">
        <v>308</v>
      </c>
      <c r="G148" s="107" t="s">
        <v>89</v>
      </c>
      <c r="H148" s="108">
        <v>189</v>
      </c>
      <c r="I148" s="109"/>
      <c r="J148" s="110">
        <f>ROUND(I148*H148,2)</f>
        <v>0</v>
      </c>
      <c r="K148" s="111"/>
      <c r="L148" s="17"/>
      <c r="M148" s="112" t="s">
        <v>0</v>
      </c>
      <c r="N148" s="78" t="s">
        <v>27</v>
      </c>
      <c r="P148" s="113">
        <f>O148*H148</f>
        <v>0</v>
      </c>
      <c r="Q148" s="113">
        <v>5.1539999999999997E-3</v>
      </c>
      <c r="R148" s="113">
        <f>Q148*H148</f>
        <v>0.97410599999999992</v>
      </c>
      <c r="S148" s="113">
        <v>0</v>
      </c>
      <c r="T148" s="114">
        <f>S148*H148</f>
        <v>0</v>
      </c>
      <c r="AR148" s="115" t="s">
        <v>90</v>
      </c>
      <c r="AT148" s="115" t="s">
        <v>88</v>
      </c>
      <c r="AU148" s="115" t="s">
        <v>46</v>
      </c>
      <c r="AY148" s="10" t="s">
        <v>87</v>
      </c>
      <c r="BE148" s="33">
        <f>IF(N148="základná",J148,0)</f>
        <v>0</v>
      </c>
      <c r="BF148" s="33">
        <f>IF(N148="znížená",J148,0)</f>
        <v>0</v>
      </c>
      <c r="BG148" s="33">
        <f>IF(N148="zákl. prenesená",J148,0)</f>
        <v>0</v>
      </c>
      <c r="BH148" s="33">
        <f>IF(N148="zníž. prenesená",J148,0)</f>
        <v>0</v>
      </c>
      <c r="BI148" s="33">
        <f>IF(N148="nulová",J148,0)</f>
        <v>0</v>
      </c>
      <c r="BJ148" s="10" t="s">
        <v>46</v>
      </c>
      <c r="BK148" s="33">
        <f>ROUND(I148*H148,2)</f>
        <v>0</v>
      </c>
      <c r="BL148" s="10" t="s">
        <v>90</v>
      </c>
      <c r="BM148" s="115" t="s">
        <v>309</v>
      </c>
    </row>
    <row r="149" spans="2:65" s="7" customFormat="1" x14ac:dyDescent="0.2">
      <c r="B149" s="127"/>
      <c r="D149" s="128" t="s">
        <v>117</v>
      </c>
      <c r="E149" s="134" t="s">
        <v>0</v>
      </c>
      <c r="F149" s="129" t="s">
        <v>292</v>
      </c>
      <c r="H149" s="130">
        <v>189</v>
      </c>
      <c r="I149" s="131"/>
      <c r="L149" s="127"/>
      <c r="M149" s="132"/>
      <c r="T149" s="133"/>
      <c r="AT149" s="134" t="s">
        <v>117</v>
      </c>
      <c r="AU149" s="134" t="s">
        <v>46</v>
      </c>
      <c r="AV149" s="7" t="s">
        <v>46</v>
      </c>
      <c r="AW149" s="7" t="s">
        <v>18</v>
      </c>
      <c r="AX149" s="7" t="s">
        <v>45</v>
      </c>
      <c r="AY149" s="134" t="s">
        <v>87</v>
      </c>
    </row>
    <row r="150" spans="2:65" s="6" customFormat="1" ht="22.9" customHeight="1" x14ac:dyDescent="0.2">
      <c r="B150" s="93"/>
      <c r="D150" s="94" t="s">
        <v>43</v>
      </c>
      <c r="E150" s="102" t="s">
        <v>95</v>
      </c>
      <c r="F150" s="102" t="s">
        <v>96</v>
      </c>
      <c r="I150" s="96"/>
      <c r="J150" s="103">
        <f>BK150</f>
        <v>0</v>
      </c>
      <c r="L150" s="93"/>
      <c r="M150" s="97"/>
      <c r="P150" s="98">
        <f>SUM(P151:P158)</f>
        <v>0</v>
      </c>
      <c r="R150" s="98">
        <f>SUM(R151:R158)</f>
        <v>0</v>
      </c>
      <c r="T150" s="99">
        <f>SUM(T151:T158)</f>
        <v>0</v>
      </c>
      <c r="AR150" s="94" t="s">
        <v>45</v>
      </c>
      <c r="AT150" s="100" t="s">
        <v>43</v>
      </c>
      <c r="AU150" s="100" t="s">
        <v>45</v>
      </c>
      <c r="AY150" s="94" t="s">
        <v>87</v>
      </c>
      <c r="BK150" s="101">
        <f>SUM(BK151:BK158)</f>
        <v>0</v>
      </c>
    </row>
    <row r="151" spans="2:65" s="1" customFormat="1" ht="21.75" customHeight="1" x14ac:dyDescent="0.2">
      <c r="B151" s="17"/>
      <c r="C151" s="104" t="s">
        <v>91</v>
      </c>
      <c r="D151" s="104" t="s">
        <v>88</v>
      </c>
      <c r="E151" s="105" t="s">
        <v>161</v>
      </c>
      <c r="F151" s="106" t="s">
        <v>162</v>
      </c>
      <c r="G151" s="107" t="s">
        <v>98</v>
      </c>
      <c r="H151" s="108">
        <v>6.6239999999999997</v>
      </c>
      <c r="I151" s="109"/>
      <c r="J151" s="110">
        <f>ROUND(I151*H151,2)</f>
        <v>0</v>
      </c>
      <c r="K151" s="111"/>
      <c r="L151" s="17"/>
      <c r="M151" s="112" t="s">
        <v>0</v>
      </c>
      <c r="N151" s="78" t="s">
        <v>27</v>
      </c>
      <c r="P151" s="113">
        <f>O151*H151</f>
        <v>0</v>
      </c>
      <c r="Q151" s="113">
        <v>0</v>
      </c>
      <c r="R151" s="113">
        <f>Q151*H151</f>
        <v>0</v>
      </c>
      <c r="S151" s="113">
        <v>0</v>
      </c>
      <c r="T151" s="114">
        <f>S151*H151</f>
        <v>0</v>
      </c>
      <c r="AR151" s="115" t="s">
        <v>90</v>
      </c>
      <c r="AT151" s="115" t="s">
        <v>88</v>
      </c>
      <c r="AU151" s="115" t="s">
        <v>46</v>
      </c>
      <c r="AY151" s="10" t="s">
        <v>87</v>
      </c>
      <c r="BE151" s="33">
        <f>IF(N151="základná",J151,0)</f>
        <v>0</v>
      </c>
      <c r="BF151" s="33">
        <f>IF(N151="znížená",J151,0)</f>
        <v>0</v>
      </c>
      <c r="BG151" s="33">
        <f>IF(N151="zákl. prenesená",J151,0)</f>
        <v>0</v>
      </c>
      <c r="BH151" s="33">
        <f>IF(N151="zníž. prenesená",J151,0)</f>
        <v>0</v>
      </c>
      <c r="BI151" s="33">
        <f>IF(N151="nulová",J151,0)</f>
        <v>0</v>
      </c>
      <c r="BJ151" s="10" t="s">
        <v>46</v>
      </c>
      <c r="BK151" s="33">
        <f>ROUND(I151*H151,2)</f>
        <v>0</v>
      </c>
      <c r="BL151" s="10" t="s">
        <v>90</v>
      </c>
      <c r="BM151" s="115" t="s">
        <v>310</v>
      </c>
    </row>
    <row r="152" spans="2:65" s="1" customFormat="1" ht="21.75" customHeight="1" x14ac:dyDescent="0.2">
      <c r="B152" s="17"/>
      <c r="C152" s="104" t="s">
        <v>97</v>
      </c>
      <c r="D152" s="104" t="s">
        <v>88</v>
      </c>
      <c r="E152" s="105" t="s">
        <v>112</v>
      </c>
      <c r="F152" s="106" t="s">
        <v>113</v>
      </c>
      <c r="G152" s="107" t="s">
        <v>98</v>
      </c>
      <c r="H152" s="108">
        <v>6.6239999999999997</v>
      </c>
      <c r="I152" s="109"/>
      <c r="J152" s="110">
        <f>ROUND(I152*H152,2)</f>
        <v>0</v>
      </c>
      <c r="K152" s="111"/>
      <c r="L152" s="17"/>
      <c r="M152" s="112" t="s">
        <v>0</v>
      </c>
      <c r="N152" s="78" t="s">
        <v>27</v>
      </c>
      <c r="P152" s="113">
        <f>O152*H152</f>
        <v>0</v>
      </c>
      <c r="Q152" s="113">
        <v>0</v>
      </c>
      <c r="R152" s="113">
        <f>Q152*H152</f>
        <v>0</v>
      </c>
      <c r="S152" s="113">
        <v>0</v>
      </c>
      <c r="T152" s="114">
        <f>S152*H152</f>
        <v>0</v>
      </c>
      <c r="AR152" s="115" t="s">
        <v>90</v>
      </c>
      <c r="AT152" s="115" t="s">
        <v>88</v>
      </c>
      <c r="AU152" s="115" t="s">
        <v>46</v>
      </c>
      <c r="AY152" s="10" t="s">
        <v>87</v>
      </c>
      <c r="BE152" s="33">
        <f>IF(N152="základná",J152,0)</f>
        <v>0</v>
      </c>
      <c r="BF152" s="33">
        <f>IF(N152="znížená",J152,0)</f>
        <v>0</v>
      </c>
      <c r="BG152" s="33">
        <f>IF(N152="zákl. prenesená",J152,0)</f>
        <v>0</v>
      </c>
      <c r="BH152" s="33">
        <f>IF(N152="zníž. prenesená",J152,0)</f>
        <v>0</v>
      </c>
      <c r="BI152" s="33">
        <f>IF(N152="nulová",J152,0)</f>
        <v>0</v>
      </c>
      <c r="BJ152" s="10" t="s">
        <v>46</v>
      </c>
      <c r="BK152" s="33">
        <f>ROUND(I152*H152,2)</f>
        <v>0</v>
      </c>
      <c r="BL152" s="10" t="s">
        <v>90</v>
      </c>
      <c r="BM152" s="115" t="s">
        <v>311</v>
      </c>
    </row>
    <row r="153" spans="2:65" s="1" customFormat="1" ht="24.2" customHeight="1" x14ac:dyDescent="0.2">
      <c r="B153" s="17"/>
      <c r="C153" s="104" t="s">
        <v>99</v>
      </c>
      <c r="D153" s="104" t="s">
        <v>88</v>
      </c>
      <c r="E153" s="105" t="s">
        <v>115</v>
      </c>
      <c r="F153" s="106" t="s">
        <v>116</v>
      </c>
      <c r="G153" s="107" t="s">
        <v>98</v>
      </c>
      <c r="H153" s="108">
        <v>152.352</v>
      </c>
      <c r="I153" s="109"/>
      <c r="J153" s="110">
        <f>ROUND(I153*H153,2)</f>
        <v>0</v>
      </c>
      <c r="K153" s="111"/>
      <c r="L153" s="17"/>
      <c r="M153" s="112" t="s">
        <v>0</v>
      </c>
      <c r="N153" s="78" t="s">
        <v>27</v>
      </c>
      <c r="P153" s="113">
        <f>O153*H153</f>
        <v>0</v>
      </c>
      <c r="Q153" s="113">
        <v>0</v>
      </c>
      <c r="R153" s="113">
        <f>Q153*H153</f>
        <v>0</v>
      </c>
      <c r="S153" s="113">
        <v>0</v>
      </c>
      <c r="T153" s="114">
        <f>S153*H153</f>
        <v>0</v>
      </c>
      <c r="AR153" s="115" t="s">
        <v>90</v>
      </c>
      <c r="AT153" s="115" t="s">
        <v>88</v>
      </c>
      <c r="AU153" s="115" t="s">
        <v>46</v>
      </c>
      <c r="AY153" s="10" t="s">
        <v>87</v>
      </c>
      <c r="BE153" s="33">
        <f>IF(N153="základná",J153,0)</f>
        <v>0</v>
      </c>
      <c r="BF153" s="33">
        <f>IF(N153="znížená",J153,0)</f>
        <v>0</v>
      </c>
      <c r="BG153" s="33">
        <f>IF(N153="zákl. prenesená",J153,0)</f>
        <v>0</v>
      </c>
      <c r="BH153" s="33">
        <f>IF(N153="zníž. prenesená",J153,0)</f>
        <v>0</v>
      </c>
      <c r="BI153" s="33">
        <f>IF(N153="nulová",J153,0)</f>
        <v>0</v>
      </c>
      <c r="BJ153" s="10" t="s">
        <v>46</v>
      </c>
      <c r="BK153" s="33">
        <f>ROUND(I153*H153,2)</f>
        <v>0</v>
      </c>
      <c r="BL153" s="10" t="s">
        <v>90</v>
      </c>
      <c r="BM153" s="115" t="s">
        <v>312</v>
      </c>
    </row>
    <row r="154" spans="2:65" s="7" customFormat="1" x14ac:dyDescent="0.2">
      <c r="B154" s="127"/>
      <c r="D154" s="128" t="s">
        <v>117</v>
      </c>
      <c r="F154" s="129" t="s">
        <v>313</v>
      </c>
      <c r="H154" s="130">
        <v>152.352</v>
      </c>
      <c r="I154" s="131"/>
      <c r="L154" s="127"/>
      <c r="M154" s="132"/>
      <c r="T154" s="133"/>
      <c r="AT154" s="134" t="s">
        <v>117</v>
      </c>
      <c r="AU154" s="134" t="s">
        <v>46</v>
      </c>
      <c r="AV154" s="7" t="s">
        <v>46</v>
      </c>
      <c r="AW154" s="7" t="s">
        <v>1</v>
      </c>
      <c r="AX154" s="7" t="s">
        <v>45</v>
      </c>
      <c r="AY154" s="134" t="s">
        <v>87</v>
      </c>
    </row>
    <row r="155" spans="2:65" s="1" customFormat="1" ht="24.2" customHeight="1" x14ac:dyDescent="0.2">
      <c r="B155" s="17"/>
      <c r="C155" s="104" t="s">
        <v>93</v>
      </c>
      <c r="D155" s="104" t="s">
        <v>88</v>
      </c>
      <c r="E155" s="105" t="s">
        <v>119</v>
      </c>
      <c r="F155" s="106" t="s">
        <v>120</v>
      </c>
      <c r="G155" s="107" t="s">
        <v>98</v>
      </c>
      <c r="H155" s="108">
        <v>6.6239999999999997</v>
      </c>
      <c r="I155" s="109"/>
      <c r="J155" s="110">
        <f>ROUND(I155*H155,2)</f>
        <v>0</v>
      </c>
      <c r="K155" s="111"/>
      <c r="L155" s="17"/>
      <c r="M155" s="112" t="s">
        <v>0</v>
      </c>
      <c r="N155" s="78" t="s">
        <v>27</v>
      </c>
      <c r="P155" s="113">
        <f>O155*H155</f>
        <v>0</v>
      </c>
      <c r="Q155" s="113">
        <v>0</v>
      </c>
      <c r="R155" s="113">
        <f>Q155*H155</f>
        <v>0</v>
      </c>
      <c r="S155" s="113">
        <v>0</v>
      </c>
      <c r="T155" s="114">
        <f>S155*H155</f>
        <v>0</v>
      </c>
      <c r="AR155" s="115" t="s">
        <v>90</v>
      </c>
      <c r="AT155" s="115" t="s">
        <v>88</v>
      </c>
      <c r="AU155" s="115" t="s">
        <v>46</v>
      </c>
      <c r="AY155" s="10" t="s">
        <v>87</v>
      </c>
      <c r="BE155" s="33">
        <f>IF(N155="základná",J155,0)</f>
        <v>0</v>
      </c>
      <c r="BF155" s="33">
        <f>IF(N155="znížená",J155,0)</f>
        <v>0</v>
      </c>
      <c r="BG155" s="33">
        <f>IF(N155="zákl. prenesená",J155,0)</f>
        <v>0</v>
      </c>
      <c r="BH155" s="33">
        <f>IF(N155="zníž. prenesená",J155,0)</f>
        <v>0</v>
      </c>
      <c r="BI155" s="33">
        <f>IF(N155="nulová",J155,0)</f>
        <v>0</v>
      </c>
      <c r="BJ155" s="10" t="s">
        <v>46</v>
      </c>
      <c r="BK155" s="33">
        <f>ROUND(I155*H155,2)</f>
        <v>0</v>
      </c>
      <c r="BL155" s="10" t="s">
        <v>90</v>
      </c>
      <c r="BM155" s="115" t="s">
        <v>314</v>
      </c>
    </row>
    <row r="156" spans="2:65" s="1" customFormat="1" ht="24.2" customHeight="1" x14ac:dyDescent="0.2">
      <c r="B156" s="17"/>
      <c r="C156" s="104" t="s">
        <v>95</v>
      </c>
      <c r="D156" s="104" t="s">
        <v>88</v>
      </c>
      <c r="E156" s="105" t="s">
        <v>122</v>
      </c>
      <c r="F156" s="106" t="s">
        <v>123</v>
      </c>
      <c r="G156" s="107" t="s">
        <v>98</v>
      </c>
      <c r="H156" s="108">
        <v>6.6239999999999997</v>
      </c>
      <c r="I156" s="109"/>
      <c r="J156" s="110">
        <f>ROUND(I156*H156,2)</f>
        <v>0</v>
      </c>
      <c r="K156" s="111"/>
      <c r="L156" s="17"/>
      <c r="M156" s="112" t="s">
        <v>0</v>
      </c>
      <c r="N156" s="78" t="s">
        <v>27</v>
      </c>
      <c r="P156" s="113">
        <f>O156*H156</f>
        <v>0</v>
      </c>
      <c r="Q156" s="113">
        <v>0</v>
      </c>
      <c r="R156" s="113">
        <f>Q156*H156</f>
        <v>0</v>
      </c>
      <c r="S156" s="113">
        <v>0</v>
      </c>
      <c r="T156" s="114">
        <f>S156*H156</f>
        <v>0</v>
      </c>
      <c r="AR156" s="115" t="s">
        <v>90</v>
      </c>
      <c r="AT156" s="115" t="s">
        <v>88</v>
      </c>
      <c r="AU156" s="115" t="s">
        <v>46</v>
      </c>
      <c r="AY156" s="10" t="s">
        <v>87</v>
      </c>
      <c r="BE156" s="33">
        <f>IF(N156="základná",J156,0)</f>
        <v>0</v>
      </c>
      <c r="BF156" s="33">
        <f>IF(N156="znížená",J156,0)</f>
        <v>0</v>
      </c>
      <c r="BG156" s="33">
        <f>IF(N156="zákl. prenesená",J156,0)</f>
        <v>0</v>
      </c>
      <c r="BH156" s="33">
        <f>IF(N156="zníž. prenesená",J156,0)</f>
        <v>0</v>
      </c>
      <c r="BI156" s="33">
        <f>IF(N156="nulová",J156,0)</f>
        <v>0</v>
      </c>
      <c r="BJ156" s="10" t="s">
        <v>46</v>
      </c>
      <c r="BK156" s="33">
        <f>ROUND(I156*H156,2)</f>
        <v>0</v>
      </c>
      <c r="BL156" s="10" t="s">
        <v>90</v>
      </c>
      <c r="BM156" s="115" t="s">
        <v>315</v>
      </c>
    </row>
    <row r="157" spans="2:65" s="1" customFormat="1" ht="24.2" customHeight="1" x14ac:dyDescent="0.2">
      <c r="B157" s="17"/>
      <c r="C157" s="104" t="s">
        <v>101</v>
      </c>
      <c r="D157" s="104" t="s">
        <v>88</v>
      </c>
      <c r="E157" s="105" t="s">
        <v>163</v>
      </c>
      <c r="F157" s="106" t="s">
        <v>164</v>
      </c>
      <c r="G157" s="107" t="s">
        <v>98</v>
      </c>
      <c r="H157" s="108">
        <v>6.6239999999999997</v>
      </c>
      <c r="I157" s="109"/>
      <c r="J157" s="110">
        <f>ROUND(I157*H157,2)</f>
        <v>0</v>
      </c>
      <c r="K157" s="111"/>
      <c r="L157" s="17"/>
      <c r="M157" s="112" t="s">
        <v>0</v>
      </c>
      <c r="N157" s="78" t="s">
        <v>27</v>
      </c>
      <c r="P157" s="113">
        <f>O157*H157</f>
        <v>0</v>
      </c>
      <c r="Q157" s="113">
        <v>0</v>
      </c>
      <c r="R157" s="113">
        <f>Q157*H157</f>
        <v>0</v>
      </c>
      <c r="S157" s="113">
        <v>0</v>
      </c>
      <c r="T157" s="114">
        <f>S157*H157</f>
        <v>0</v>
      </c>
      <c r="AR157" s="115" t="s">
        <v>90</v>
      </c>
      <c r="AT157" s="115" t="s">
        <v>88</v>
      </c>
      <c r="AU157" s="115" t="s">
        <v>46</v>
      </c>
      <c r="AY157" s="10" t="s">
        <v>87</v>
      </c>
      <c r="BE157" s="33">
        <f>IF(N157="základná",J157,0)</f>
        <v>0</v>
      </c>
      <c r="BF157" s="33">
        <f>IF(N157="znížená",J157,0)</f>
        <v>0</v>
      </c>
      <c r="BG157" s="33">
        <f>IF(N157="zákl. prenesená",J157,0)</f>
        <v>0</v>
      </c>
      <c r="BH157" s="33">
        <f>IF(N157="zníž. prenesená",J157,0)</f>
        <v>0</v>
      </c>
      <c r="BI157" s="33">
        <f>IF(N157="nulová",J157,0)</f>
        <v>0</v>
      </c>
      <c r="BJ157" s="10" t="s">
        <v>46</v>
      </c>
      <c r="BK157" s="33">
        <f>ROUND(I157*H157,2)</f>
        <v>0</v>
      </c>
      <c r="BL157" s="10" t="s">
        <v>90</v>
      </c>
      <c r="BM157" s="115" t="s">
        <v>316</v>
      </c>
    </row>
    <row r="158" spans="2:65" s="1" customFormat="1" ht="24.2" customHeight="1" x14ac:dyDescent="0.2">
      <c r="B158" s="17"/>
      <c r="C158" s="104" t="s">
        <v>102</v>
      </c>
      <c r="D158" s="104" t="s">
        <v>88</v>
      </c>
      <c r="E158" s="105" t="s">
        <v>165</v>
      </c>
      <c r="F158" s="106" t="s">
        <v>166</v>
      </c>
      <c r="G158" s="107" t="s">
        <v>98</v>
      </c>
      <c r="H158" s="108">
        <v>6.6239999999999997</v>
      </c>
      <c r="I158" s="109"/>
      <c r="J158" s="110">
        <f>ROUND(I158*H158,2)</f>
        <v>0</v>
      </c>
      <c r="K158" s="111"/>
      <c r="L158" s="17"/>
      <c r="M158" s="112" t="s">
        <v>0</v>
      </c>
      <c r="N158" s="78" t="s">
        <v>27</v>
      </c>
      <c r="P158" s="113">
        <f>O158*H158</f>
        <v>0</v>
      </c>
      <c r="Q158" s="113">
        <v>0</v>
      </c>
      <c r="R158" s="113">
        <f>Q158*H158</f>
        <v>0</v>
      </c>
      <c r="S158" s="113">
        <v>0</v>
      </c>
      <c r="T158" s="114">
        <f>S158*H158</f>
        <v>0</v>
      </c>
      <c r="AR158" s="115" t="s">
        <v>90</v>
      </c>
      <c r="AT158" s="115" t="s">
        <v>88</v>
      </c>
      <c r="AU158" s="115" t="s">
        <v>46</v>
      </c>
      <c r="AY158" s="10" t="s">
        <v>87</v>
      </c>
      <c r="BE158" s="33">
        <f>IF(N158="základná",J158,0)</f>
        <v>0</v>
      </c>
      <c r="BF158" s="33">
        <f>IF(N158="znížená",J158,0)</f>
        <v>0</v>
      </c>
      <c r="BG158" s="33">
        <f>IF(N158="zákl. prenesená",J158,0)</f>
        <v>0</v>
      </c>
      <c r="BH158" s="33">
        <f>IF(N158="zníž. prenesená",J158,0)</f>
        <v>0</v>
      </c>
      <c r="BI158" s="33">
        <f>IF(N158="nulová",J158,0)</f>
        <v>0</v>
      </c>
      <c r="BJ158" s="10" t="s">
        <v>46</v>
      </c>
      <c r="BK158" s="33">
        <f>ROUND(I158*H158,2)</f>
        <v>0</v>
      </c>
      <c r="BL158" s="10" t="s">
        <v>90</v>
      </c>
      <c r="BM158" s="115" t="s">
        <v>317</v>
      </c>
    </row>
    <row r="159" spans="2:65" s="6" customFormat="1" ht="22.9" customHeight="1" x14ac:dyDescent="0.2">
      <c r="B159" s="93"/>
      <c r="D159" s="94" t="s">
        <v>43</v>
      </c>
      <c r="E159" s="102" t="s">
        <v>126</v>
      </c>
      <c r="F159" s="102" t="s">
        <v>127</v>
      </c>
      <c r="I159" s="96"/>
      <c r="J159" s="103">
        <f>BK159</f>
        <v>0</v>
      </c>
      <c r="L159" s="93"/>
      <c r="M159" s="97"/>
      <c r="P159" s="98">
        <f>P160</f>
        <v>0</v>
      </c>
      <c r="R159" s="98">
        <f>R160</f>
        <v>0</v>
      </c>
      <c r="T159" s="99">
        <f>T160</f>
        <v>0</v>
      </c>
      <c r="AR159" s="94" t="s">
        <v>45</v>
      </c>
      <c r="AT159" s="100" t="s">
        <v>43</v>
      </c>
      <c r="AU159" s="100" t="s">
        <v>45</v>
      </c>
      <c r="AY159" s="94" t="s">
        <v>87</v>
      </c>
      <c r="BK159" s="101">
        <f>BK160</f>
        <v>0</v>
      </c>
    </row>
    <row r="160" spans="2:65" s="1" customFormat="1" ht="24.2" customHeight="1" x14ac:dyDescent="0.2">
      <c r="B160" s="17"/>
      <c r="C160" s="104" t="s">
        <v>104</v>
      </c>
      <c r="D160" s="104" t="s">
        <v>88</v>
      </c>
      <c r="E160" s="105" t="s">
        <v>318</v>
      </c>
      <c r="F160" s="106" t="s">
        <v>319</v>
      </c>
      <c r="G160" s="107" t="s">
        <v>98</v>
      </c>
      <c r="H160" s="108">
        <v>2.851</v>
      </c>
      <c r="I160" s="109"/>
      <c r="J160" s="110">
        <f>ROUND(I160*H160,2)</f>
        <v>0</v>
      </c>
      <c r="K160" s="111"/>
      <c r="L160" s="17"/>
      <c r="M160" s="112" t="s">
        <v>0</v>
      </c>
      <c r="N160" s="78" t="s">
        <v>27</v>
      </c>
      <c r="P160" s="113">
        <f>O160*H160</f>
        <v>0</v>
      </c>
      <c r="Q160" s="113">
        <v>0</v>
      </c>
      <c r="R160" s="113">
        <f>Q160*H160</f>
        <v>0</v>
      </c>
      <c r="S160" s="113">
        <v>0</v>
      </c>
      <c r="T160" s="114">
        <f>S160*H160</f>
        <v>0</v>
      </c>
      <c r="AR160" s="115" t="s">
        <v>90</v>
      </c>
      <c r="AT160" s="115" t="s">
        <v>88</v>
      </c>
      <c r="AU160" s="115" t="s">
        <v>46</v>
      </c>
      <c r="AY160" s="10" t="s">
        <v>87</v>
      </c>
      <c r="BE160" s="33">
        <f>IF(N160="základná",J160,0)</f>
        <v>0</v>
      </c>
      <c r="BF160" s="33">
        <f>IF(N160="znížená",J160,0)</f>
        <v>0</v>
      </c>
      <c r="BG160" s="33">
        <f>IF(N160="zákl. prenesená",J160,0)</f>
        <v>0</v>
      </c>
      <c r="BH160" s="33">
        <f>IF(N160="zníž. prenesená",J160,0)</f>
        <v>0</v>
      </c>
      <c r="BI160" s="33">
        <f>IF(N160="nulová",J160,0)</f>
        <v>0</v>
      </c>
      <c r="BJ160" s="10" t="s">
        <v>46</v>
      </c>
      <c r="BK160" s="33">
        <f>ROUND(I160*H160,2)</f>
        <v>0</v>
      </c>
      <c r="BL160" s="10" t="s">
        <v>90</v>
      </c>
      <c r="BM160" s="115" t="s">
        <v>320</v>
      </c>
    </row>
    <row r="161" spans="2:65" s="6" customFormat="1" ht="25.9" customHeight="1" x14ac:dyDescent="0.2">
      <c r="B161" s="93"/>
      <c r="D161" s="94" t="s">
        <v>43</v>
      </c>
      <c r="E161" s="95" t="s">
        <v>167</v>
      </c>
      <c r="F161" s="95" t="s">
        <v>168</v>
      </c>
      <c r="I161" s="96"/>
      <c r="J161" s="76">
        <f>BK161</f>
        <v>0</v>
      </c>
      <c r="L161" s="93"/>
      <c r="M161" s="97"/>
      <c r="P161" s="98">
        <f>P162+P174+P233+P239</f>
        <v>0</v>
      </c>
      <c r="R161" s="98">
        <f>R162+R174+R233+R239</f>
        <v>1.7047363800000004</v>
      </c>
      <c r="T161" s="99">
        <f>T162+T174+T233+T239</f>
        <v>6.6244800000000001</v>
      </c>
      <c r="AR161" s="94" t="s">
        <v>46</v>
      </c>
      <c r="AT161" s="100" t="s">
        <v>43</v>
      </c>
      <c r="AU161" s="100" t="s">
        <v>44</v>
      </c>
      <c r="AY161" s="94" t="s">
        <v>87</v>
      </c>
      <c r="BK161" s="101">
        <f>BK162+BK174+BK233+BK239</f>
        <v>0</v>
      </c>
    </row>
    <row r="162" spans="2:65" s="6" customFormat="1" ht="22.9" customHeight="1" x14ac:dyDescent="0.2">
      <c r="B162" s="93"/>
      <c r="D162" s="94" t="s">
        <v>43</v>
      </c>
      <c r="E162" s="102" t="s">
        <v>169</v>
      </c>
      <c r="F162" s="102" t="s">
        <v>170</v>
      </c>
      <c r="I162" s="96"/>
      <c r="J162" s="103">
        <f>BK162</f>
        <v>0</v>
      </c>
      <c r="L162" s="93"/>
      <c r="M162" s="97"/>
      <c r="P162" s="98">
        <f>SUM(P163:P173)</f>
        <v>0</v>
      </c>
      <c r="R162" s="98">
        <f>SUM(R163:R173)</f>
        <v>0.16537499999999999</v>
      </c>
      <c r="T162" s="99">
        <f>SUM(T163:T173)</f>
        <v>0.88200000000000001</v>
      </c>
      <c r="AR162" s="94" t="s">
        <v>46</v>
      </c>
      <c r="AT162" s="100" t="s">
        <v>43</v>
      </c>
      <c r="AU162" s="100" t="s">
        <v>45</v>
      </c>
      <c r="AY162" s="94" t="s">
        <v>87</v>
      </c>
      <c r="BK162" s="101">
        <f>SUM(BK163:BK173)</f>
        <v>0</v>
      </c>
    </row>
    <row r="163" spans="2:65" s="1" customFormat="1" ht="37.9" customHeight="1" x14ac:dyDescent="0.2">
      <c r="B163" s="17"/>
      <c r="C163" s="104" t="s">
        <v>105</v>
      </c>
      <c r="D163" s="104" t="s">
        <v>88</v>
      </c>
      <c r="E163" s="105" t="s">
        <v>171</v>
      </c>
      <c r="F163" s="106" t="s">
        <v>172</v>
      </c>
      <c r="G163" s="107" t="s">
        <v>100</v>
      </c>
      <c r="H163" s="108">
        <v>110.25</v>
      </c>
      <c r="I163" s="109"/>
      <c r="J163" s="110">
        <f>ROUND(I163*H163,2)</f>
        <v>0</v>
      </c>
      <c r="K163" s="111"/>
      <c r="L163" s="17"/>
      <c r="M163" s="112" t="s">
        <v>0</v>
      </c>
      <c r="N163" s="78" t="s">
        <v>27</v>
      </c>
      <c r="P163" s="113">
        <f>O163*H163</f>
        <v>0</v>
      </c>
      <c r="Q163" s="113">
        <v>0</v>
      </c>
      <c r="R163" s="113">
        <f>Q163*H163</f>
        <v>0</v>
      </c>
      <c r="S163" s="113">
        <v>0</v>
      </c>
      <c r="T163" s="114">
        <f>S163*H163</f>
        <v>0</v>
      </c>
      <c r="AR163" s="115" t="s">
        <v>108</v>
      </c>
      <c r="AT163" s="115" t="s">
        <v>88</v>
      </c>
      <c r="AU163" s="115" t="s">
        <v>46</v>
      </c>
      <c r="AY163" s="10" t="s">
        <v>87</v>
      </c>
      <c r="BE163" s="33">
        <f>IF(N163="základná",J163,0)</f>
        <v>0</v>
      </c>
      <c r="BF163" s="33">
        <f>IF(N163="znížená",J163,0)</f>
        <v>0</v>
      </c>
      <c r="BG163" s="33">
        <f>IF(N163="zákl. prenesená",J163,0)</f>
        <v>0</v>
      </c>
      <c r="BH163" s="33">
        <f>IF(N163="zníž. prenesená",J163,0)</f>
        <v>0</v>
      </c>
      <c r="BI163" s="33">
        <f>IF(N163="nulová",J163,0)</f>
        <v>0</v>
      </c>
      <c r="BJ163" s="10" t="s">
        <v>46</v>
      </c>
      <c r="BK163" s="33">
        <f>ROUND(I163*H163,2)</f>
        <v>0</v>
      </c>
      <c r="BL163" s="10" t="s">
        <v>108</v>
      </c>
      <c r="BM163" s="115" t="s">
        <v>321</v>
      </c>
    </row>
    <row r="164" spans="2:65" s="9" customFormat="1" x14ac:dyDescent="0.2">
      <c r="B164" s="156"/>
      <c r="D164" s="128" t="s">
        <v>117</v>
      </c>
      <c r="E164" s="157" t="s">
        <v>0</v>
      </c>
      <c r="F164" s="158" t="s">
        <v>322</v>
      </c>
      <c r="H164" s="157" t="s">
        <v>0</v>
      </c>
      <c r="I164" s="159"/>
      <c r="L164" s="156"/>
      <c r="M164" s="160"/>
      <c r="T164" s="161"/>
      <c r="AT164" s="157" t="s">
        <v>117</v>
      </c>
      <c r="AU164" s="157" t="s">
        <v>46</v>
      </c>
      <c r="AV164" s="9" t="s">
        <v>45</v>
      </c>
      <c r="AW164" s="9" t="s">
        <v>18</v>
      </c>
      <c r="AX164" s="9" t="s">
        <v>44</v>
      </c>
      <c r="AY164" s="157" t="s">
        <v>87</v>
      </c>
    </row>
    <row r="165" spans="2:65" s="7" customFormat="1" x14ac:dyDescent="0.2">
      <c r="B165" s="127"/>
      <c r="D165" s="128" t="s">
        <v>117</v>
      </c>
      <c r="E165" s="134" t="s">
        <v>0</v>
      </c>
      <c r="F165" s="129" t="s">
        <v>323</v>
      </c>
      <c r="H165" s="130">
        <v>73.5</v>
      </c>
      <c r="I165" s="131"/>
      <c r="L165" s="127"/>
      <c r="M165" s="132"/>
      <c r="T165" s="133"/>
      <c r="AT165" s="134" t="s">
        <v>117</v>
      </c>
      <c r="AU165" s="134" t="s">
        <v>46</v>
      </c>
      <c r="AV165" s="7" t="s">
        <v>46</v>
      </c>
      <c r="AW165" s="7" t="s">
        <v>18</v>
      </c>
      <c r="AX165" s="7" t="s">
        <v>44</v>
      </c>
      <c r="AY165" s="134" t="s">
        <v>87</v>
      </c>
    </row>
    <row r="166" spans="2:65" s="7" customFormat="1" x14ac:dyDescent="0.2">
      <c r="B166" s="127"/>
      <c r="D166" s="128" t="s">
        <v>117</v>
      </c>
      <c r="E166" s="134" t="s">
        <v>0</v>
      </c>
      <c r="F166" s="129" t="s">
        <v>324</v>
      </c>
      <c r="H166" s="130">
        <v>36.75</v>
      </c>
      <c r="I166" s="131"/>
      <c r="L166" s="127"/>
      <c r="M166" s="132"/>
      <c r="T166" s="133"/>
      <c r="AT166" s="134" t="s">
        <v>117</v>
      </c>
      <c r="AU166" s="134" t="s">
        <v>46</v>
      </c>
      <c r="AV166" s="7" t="s">
        <v>46</v>
      </c>
      <c r="AW166" s="7" t="s">
        <v>18</v>
      </c>
      <c r="AX166" s="7" t="s">
        <v>44</v>
      </c>
      <c r="AY166" s="134" t="s">
        <v>87</v>
      </c>
    </row>
    <row r="167" spans="2:65" s="8" customFormat="1" x14ac:dyDescent="0.2">
      <c r="B167" s="149"/>
      <c r="D167" s="128" t="s">
        <v>117</v>
      </c>
      <c r="E167" s="150" t="s">
        <v>281</v>
      </c>
      <c r="F167" s="151" t="s">
        <v>173</v>
      </c>
      <c r="H167" s="152">
        <v>110.25</v>
      </c>
      <c r="I167" s="153"/>
      <c r="L167" s="149"/>
      <c r="M167" s="154"/>
      <c r="T167" s="155"/>
      <c r="AT167" s="150" t="s">
        <v>117</v>
      </c>
      <c r="AU167" s="150" t="s">
        <v>46</v>
      </c>
      <c r="AV167" s="8" t="s">
        <v>90</v>
      </c>
      <c r="AW167" s="8" t="s">
        <v>18</v>
      </c>
      <c r="AX167" s="8" t="s">
        <v>45</v>
      </c>
      <c r="AY167" s="150" t="s">
        <v>87</v>
      </c>
    </row>
    <row r="168" spans="2:65" s="1" customFormat="1" ht="21.75" customHeight="1" x14ac:dyDescent="0.2">
      <c r="B168" s="17"/>
      <c r="C168" s="116" t="s">
        <v>106</v>
      </c>
      <c r="D168" s="116" t="s">
        <v>103</v>
      </c>
      <c r="E168" s="117" t="s">
        <v>174</v>
      </c>
      <c r="F168" s="118" t="s">
        <v>175</v>
      </c>
      <c r="G168" s="119" t="s">
        <v>94</v>
      </c>
      <c r="H168" s="120">
        <v>882</v>
      </c>
      <c r="I168" s="121"/>
      <c r="J168" s="122">
        <f>ROUND(I168*H168,2)</f>
        <v>0</v>
      </c>
      <c r="K168" s="123"/>
      <c r="L168" s="124"/>
      <c r="M168" s="125" t="s">
        <v>0</v>
      </c>
      <c r="N168" s="126" t="s">
        <v>27</v>
      </c>
      <c r="P168" s="113">
        <f>O168*H168</f>
        <v>0</v>
      </c>
      <c r="Q168" s="113">
        <v>1.4999999999999999E-4</v>
      </c>
      <c r="R168" s="113">
        <f>Q168*H168</f>
        <v>0.1323</v>
      </c>
      <c r="S168" s="113">
        <v>0</v>
      </c>
      <c r="T168" s="114">
        <f>S168*H168</f>
        <v>0</v>
      </c>
      <c r="AR168" s="115" t="s">
        <v>176</v>
      </c>
      <c r="AT168" s="115" t="s">
        <v>103</v>
      </c>
      <c r="AU168" s="115" t="s">
        <v>46</v>
      </c>
      <c r="AY168" s="10" t="s">
        <v>87</v>
      </c>
      <c r="BE168" s="33">
        <f>IF(N168="základná",J168,0)</f>
        <v>0</v>
      </c>
      <c r="BF168" s="33">
        <f>IF(N168="znížená",J168,0)</f>
        <v>0</v>
      </c>
      <c r="BG168" s="33">
        <f>IF(N168="zákl. prenesená",J168,0)</f>
        <v>0</v>
      </c>
      <c r="BH168" s="33">
        <f>IF(N168="zníž. prenesená",J168,0)</f>
        <v>0</v>
      </c>
      <c r="BI168" s="33">
        <f>IF(N168="nulová",J168,0)</f>
        <v>0</v>
      </c>
      <c r="BJ168" s="10" t="s">
        <v>46</v>
      </c>
      <c r="BK168" s="33">
        <f>ROUND(I168*H168,2)</f>
        <v>0</v>
      </c>
      <c r="BL168" s="10" t="s">
        <v>108</v>
      </c>
      <c r="BM168" s="115" t="s">
        <v>325</v>
      </c>
    </row>
    <row r="169" spans="2:65" s="1" customFormat="1" ht="24.2" customHeight="1" x14ac:dyDescent="0.2">
      <c r="B169" s="17"/>
      <c r="C169" s="116" t="s">
        <v>107</v>
      </c>
      <c r="D169" s="116" t="s">
        <v>103</v>
      </c>
      <c r="E169" s="117" t="s">
        <v>177</v>
      </c>
      <c r="F169" s="118" t="s">
        <v>178</v>
      </c>
      <c r="G169" s="119" t="s">
        <v>100</v>
      </c>
      <c r="H169" s="120">
        <v>110.25</v>
      </c>
      <c r="I169" s="121"/>
      <c r="J169" s="122">
        <f>ROUND(I169*H169,2)</f>
        <v>0</v>
      </c>
      <c r="K169" s="123"/>
      <c r="L169" s="124"/>
      <c r="M169" s="125" t="s">
        <v>0</v>
      </c>
      <c r="N169" s="126" t="s">
        <v>27</v>
      </c>
      <c r="P169" s="113">
        <f>O169*H169</f>
        <v>0</v>
      </c>
      <c r="Q169" s="113">
        <v>2.9999999999999997E-4</v>
      </c>
      <c r="R169" s="113">
        <f>Q169*H169</f>
        <v>3.3075E-2</v>
      </c>
      <c r="S169" s="113">
        <v>0</v>
      </c>
      <c r="T169" s="114">
        <f>S169*H169</f>
        <v>0</v>
      </c>
      <c r="AR169" s="115" t="s">
        <v>176</v>
      </c>
      <c r="AT169" s="115" t="s">
        <v>103</v>
      </c>
      <c r="AU169" s="115" t="s">
        <v>46</v>
      </c>
      <c r="AY169" s="10" t="s">
        <v>87</v>
      </c>
      <c r="BE169" s="33">
        <f>IF(N169="základná",J169,0)</f>
        <v>0</v>
      </c>
      <c r="BF169" s="33">
        <f>IF(N169="znížená",J169,0)</f>
        <v>0</v>
      </c>
      <c r="BG169" s="33">
        <f>IF(N169="zákl. prenesená",J169,0)</f>
        <v>0</v>
      </c>
      <c r="BH169" s="33">
        <f>IF(N169="zníž. prenesená",J169,0)</f>
        <v>0</v>
      </c>
      <c r="BI169" s="33">
        <f>IF(N169="nulová",J169,0)</f>
        <v>0</v>
      </c>
      <c r="BJ169" s="10" t="s">
        <v>46</v>
      </c>
      <c r="BK169" s="33">
        <f>ROUND(I169*H169,2)</f>
        <v>0</v>
      </c>
      <c r="BL169" s="10" t="s">
        <v>108</v>
      </c>
      <c r="BM169" s="115" t="s">
        <v>326</v>
      </c>
    </row>
    <row r="170" spans="2:65" s="1" customFormat="1" ht="24.2" customHeight="1" x14ac:dyDescent="0.2">
      <c r="B170" s="17"/>
      <c r="C170" s="104" t="s">
        <v>108</v>
      </c>
      <c r="D170" s="104" t="s">
        <v>88</v>
      </c>
      <c r="E170" s="105" t="s">
        <v>179</v>
      </c>
      <c r="F170" s="106" t="s">
        <v>180</v>
      </c>
      <c r="G170" s="107" t="s">
        <v>100</v>
      </c>
      <c r="H170" s="108">
        <v>110.25</v>
      </c>
      <c r="I170" s="109"/>
      <c r="J170" s="110">
        <f>ROUND(I170*H170,2)</f>
        <v>0</v>
      </c>
      <c r="K170" s="111"/>
      <c r="L170" s="17"/>
      <c r="M170" s="112" t="s">
        <v>0</v>
      </c>
      <c r="N170" s="78" t="s">
        <v>27</v>
      </c>
      <c r="P170" s="113">
        <f>O170*H170</f>
        <v>0</v>
      </c>
      <c r="Q170" s="113">
        <v>0</v>
      </c>
      <c r="R170" s="113">
        <f>Q170*H170</f>
        <v>0</v>
      </c>
      <c r="S170" s="113">
        <v>8.0000000000000002E-3</v>
      </c>
      <c r="T170" s="114">
        <f>S170*H170</f>
        <v>0.88200000000000001</v>
      </c>
      <c r="AR170" s="115" t="s">
        <v>108</v>
      </c>
      <c r="AT170" s="115" t="s">
        <v>88</v>
      </c>
      <c r="AU170" s="115" t="s">
        <v>46</v>
      </c>
      <c r="AY170" s="10" t="s">
        <v>87</v>
      </c>
      <c r="BE170" s="33">
        <f>IF(N170="základná",J170,0)</f>
        <v>0</v>
      </c>
      <c r="BF170" s="33">
        <f>IF(N170="znížená",J170,0)</f>
        <v>0</v>
      </c>
      <c r="BG170" s="33">
        <f>IF(N170="zákl. prenesená",J170,0)</f>
        <v>0</v>
      </c>
      <c r="BH170" s="33">
        <f>IF(N170="zníž. prenesená",J170,0)</f>
        <v>0</v>
      </c>
      <c r="BI170" s="33">
        <f>IF(N170="nulová",J170,0)</f>
        <v>0</v>
      </c>
      <c r="BJ170" s="10" t="s">
        <v>46</v>
      </c>
      <c r="BK170" s="33">
        <f>ROUND(I170*H170,2)</f>
        <v>0</v>
      </c>
      <c r="BL170" s="10" t="s">
        <v>108</v>
      </c>
      <c r="BM170" s="115" t="s">
        <v>327</v>
      </c>
    </row>
    <row r="171" spans="2:65" s="7" customFormat="1" x14ac:dyDescent="0.2">
      <c r="B171" s="127"/>
      <c r="D171" s="128" t="s">
        <v>117</v>
      </c>
      <c r="E171" s="134" t="s">
        <v>0</v>
      </c>
      <c r="F171" s="129" t="s">
        <v>281</v>
      </c>
      <c r="H171" s="130">
        <v>110.25</v>
      </c>
      <c r="I171" s="131"/>
      <c r="L171" s="127"/>
      <c r="M171" s="132"/>
      <c r="T171" s="133"/>
      <c r="AT171" s="134" t="s">
        <v>117</v>
      </c>
      <c r="AU171" s="134" t="s">
        <v>46</v>
      </c>
      <c r="AV171" s="7" t="s">
        <v>46</v>
      </c>
      <c r="AW171" s="7" t="s">
        <v>18</v>
      </c>
      <c r="AX171" s="7" t="s">
        <v>44</v>
      </c>
      <c r="AY171" s="134" t="s">
        <v>87</v>
      </c>
    </row>
    <row r="172" spans="2:65" s="8" customFormat="1" x14ac:dyDescent="0.2">
      <c r="B172" s="149"/>
      <c r="D172" s="128" t="s">
        <v>117</v>
      </c>
      <c r="E172" s="150" t="s">
        <v>0</v>
      </c>
      <c r="F172" s="151" t="s">
        <v>173</v>
      </c>
      <c r="H172" s="152">
        <v>110.25</v>
      </c>
      <c r="I172" s="153"/>
      <c r="L172" s="149"/>
      <c r="M172" s="154"/>
      <c r="T172" s="155"/>
      <c r="AT172" s="150" t="s">
        <v>117</v>
      </c>
      <c r="AU172" s="150" t="s">
        <v>46</v>
      </c>
      <c r="AV172" s="8" t="s">
        <v>90</v>
      </c>
      <c r="AW172" s="8" t="s">
        <v>18</v>
      </c>
      <c r="AX172" s="8" t="s">
        <v>45</v>
      </c>
      <c r="AY172" s="150" t="s">
        <v>87</v>
      </c>
    </row>
    <row r="173" spans="2:65" s="1" customFormat="1" ht="24.2" customHeight="1" x14ac:dyDescent="0.2">
      <c r="B173" s="17"/>
      <c r="C173" s="104" t="s">
        <v>109</v>
      </c>
      <c r="D173" s="104" t="s">
        <v>88</v>
      </c>
      <c r="E173" s="105" t="s">
        <v>181</v>
      </c>
      <c r="F173" s="106" t="s">
        <v>182</v>
      </c>
      <c r="G173" s="107" t="s">
        <v>183</v>
      </c>
      <c r="H173" s="108"/>
      <c r="I173" s="109"/>
      <c r="J173" s="110">
        <f>ROUND(I173*H173,2)</f>
        <v>0</v>
      </c>
      <c r="K173" s="111"/>
      <c r="L173" s="17"/>
      <c r="M173" s="112" t="s">
        <v>0</v>
      </c>
      <c r="N173" s="78" t="s">
        <v>27</v>
      </c>
      <c r="P173" s="113">
        <f>O173*H173</f>
        <v>0</v>
      </c>
      <c r="Q173" s="113">
        <v>0</v>
      </c>
      <c r="R173" s="113">
        <f>Q173*H173</f>
        <v>0</v>
      </c>
      <c r="S173" s="113">
        <v>0</v>
      </c>
      <c r="T173" s="114">
        <f>S173*H173</f>
        <v>0</v>
      </c>
      <c r="AR173" s="115" t="s">
        <v>108</v>
      </c>
      <c r="AT173" s="115" t="s">
        <v>88</v>
      </c>
      <c r="AU173" s="115" t="s">
        <v>46</v>
      </c>
      <c r="AY173" s="10" t="s">
        <v>87</v>
      </c>
      <c r="BE173" s="33">
        <f>IF(N173="základná",J173,0)</f>
        <v>0</v>
      </c>
      <c r="BF173" s="33">
        <f>IF(N173="znížená",J173,0)</f>
        <v>0</v>
      </c>
      <c r="BG173" s="33">
        <f>IF(N173="zákl. prenesená",J173,0)</f>
        <v>0</v>
      </c>
      <c r="BH173" s="33">
        <f>IF(N173="zníž. prenesená",J173,0)</f>
        <v>0</v>
      </c>
      <c r="BI173" s="33">
        <f>IF(N173="nulová",J173,0)</f>
        <v>0</v>
      </c>
      <c r="BJ173" s="10" t="s">
        <v>46</v>
      </c>
      <c r="BK173" s="33">
        <f>ROUND(I173*H173,2)</f>
        <v>0</v>
      </c>
      <c r="BL173" s="10" t="s">
        <v>108</v>
      </c>
      <c r="BM173" s="115" t="s">
        <v>328</v>
      </c>
    </row>
    <row r="174" spans="2:65" s="6" customFormat="1" ht="22.9" customHeight="1" x14ac:dyDescent="0.2">
      <c r="B174" s="93"/>
      <c r="D174" s="94" t="s">
        <v>43</v>
      </c>
      <c r="E174" s="102" t="s">
        <v>184</v>
      </c>
      <c r="F174" s="102" t="s">
        <v>185</v>
      </c>
      <c r="I174" s="96"/>
      <c r="J174" s="103">
        <f>BK174</f>
        <v>0</v>
      </c>
      <c r="L174" s="93"/>
      <c r="M174" s="97"/>
      <c r="P174" s="98">
        <f>SUM(P175:P232)</f>
        <v>0</v>
      </c>
      <c r="R174" s="98">
        <f>SUM(R175:R232)</f>
        <v>1.5288413800000002</v>
      </c>
      <c r="T174" s="99">
        <f>SUM(T175:T232)</f>
        <v>0.94247999999999998</v>
      </c>
      <c r="AR174" s="94" t="s">
        <v>46</v>
      </c>
      <c r="AT174" s="100" t="s">
        <v>43</v>
      </c>
      <c r="AU174" s="100" t="s">
        <v>45</v>
      </c>
      <c r="AY174" s="94" t="s">
        <v>87</v>
      </c>
      <c r="BK174" s="101">
        <f>SUM(BK175:BK232)</f>
        <v>0</v>
      </c>
    </row>
    <row r="175" spans="2:65" s="1" customFormat="1" ht="37.9" customHeight="1" x14ac:dyDescent="0.2">
      <c r="B175" s="17"/>
      <c r="C175" s="104" t="s">
        <v>110</v>
      </c>
      <c r="D175" s="104" t="s">
        <v>88</v>
      </c>
      <c r="E175" s="105" t="s">
        <v>283</v>
      </c>
      <c r="F175" s="106" t="s">
        <v>284</v>
      </c>
      <c r="G175" s="107" t="s">
        <v>89</v>
      </c>
      <c r="H175" s="108">
        <v>198.45</v>
      </c>
      <c r="I175" s="109"/>
      <c r="J175" s="110">
        <f>ROUND(I175*H175,2)</f>
        <v>0</v>
      </c>
      <c r="K175" s="111"/>
      <c r="L175" s="17"/>
      <c r="M175" s="112" t="s">
        <v>0</v>
      </c>
      <c r="N175" s="78" t="s">
        <v>27</v>
      </c>
      <c r="P175" s="113">
        <f>O175*H175</f>
        <v>0</v>
      </c>
      <c r="Q175" s="113">
        <v>0</v>
      </c>
      <c r="R175" s="113">
        <f>Q175*H175</f>
        <v>0</v>
      </c>
      <c r="S175" s="113">
        <v>0</v>
      </c>
      <c r="T175" s="114">
        <f>S175*H175</f>
        <v>0</v>
      </c>
      <c r="AR175" s="115" t="s">
        <v>108</v>
      </c>
      <c r="AT175" s="115" t="s">
        <v>88</v>
      </c>
      <c r="AU175" s="115" t="s">
        <v>46</v>
      </c>
      <c r="AY175" s="10" t="s">
        <v>87</v>
      </c>
      <c r="BE175" s="33">
        <f>IF(N175="základná",J175,0)</f>
        <v>0</v>
      </c>
      <c r="BF175" s="33">
        <f>IF(N175="znížená",J175,0)</f>
        <v>0</v>
      </c>
      <c r="BG175" s="33">
        <f>IF(N175="zákl. prenesená",J175,0)</f>
        <v>0</v>
      </c>
      <c r="BH175" s="33">
        <f>IF(N175="zníž. prenesená",J175,0)</f>
        <v>0</v>
      </c>
      <c r="BI175" s="33">
        <f>IF(N175="nulová",J175,0)</f>
        <v>0</v>
      </c>
      <c r="BJ175" s="10" t="s">
        <v>46</v>
      </c>
      <c r="BK175" s="33">
        <f>ROUND(I175*H175,2)</f>
        <v>0</v>
      </c>
      <c r="BL175" s="10" t="s">
        <v>108</v>
      </c>
      <c r="BM175" s="115" t="s">
        <v>329</v>
      </c>
    </row>
    <row r="176" spans="2:65" s="7" customFormat="1" x14ac:dyDescent="0.2">
      <c r="B176" s="127"/>
      <c r="D176" s="128" t="s">
        <v>117</v>
      </c>
      <c r="E176" s="134" t="s">
        <v>0</v>
      </c>
      <c r="F176" s="129" t="s">
        <v>330</v>
      </c>
      <c r="H176" s="130">
        <v>132.30000000000001</v>
      </c>
      <c r="I176" s="131"/>
      <c r="L176" s="127"/>
      <c r="M176" s="132"/>
      <c r="T176" s="133"/>
      <c r="AT176" s="134" t="s">
        <v>117</v>
      </c>
      <c r="AU176" s="134" t="s">
        <v>46</v>
      </c>
      <c r="AV176" s="7" t="s">
        <v>46</v>
      </c>
      <c r="AW176" s="7" t="s">
        <v>18</v>
      </c>
      <c r="AX176" s="7" t="s">
        <v>44</v>
      </c>
      <c r="AY176" s="134" t="s">
        <v>87</v>
      </c>
    </row>
    <row r="177" spans="2:65" s="7" customFormat="1" x14ac:dyDescent="0.2">
      <c r="B177" s="127"/>
      <c r="D177" s="128" t="s">
        <v>117</v>
      </c>
      <c r="E177" s="134" t="s">
        <v>0</v>
      </c>
      <c r="F177" s="129" t="s">
        <v>331</v>
      </c>
      <c r="H177" s="130">
        <v>66.150000000000006</v>
      </c>
      <c r="I177" s="131"/>
      <c r="L177" s="127"/>
      <c r="M177" s="132"/>
      <c r="T177" s="133"/>
      <c r="AT177" s="134" t="s">
        <v>117</v>
      </c>
      <c r="AU177" s="134" t="s">
        <v>46</v>
      </c>
      <c r="AV177" s="7" t="s">
        <v>46</v>
      </c>
      <c r="AW177" s="7" t="s">
        <v>18</v>
      </c>
      <c r="AX177" s="7" t="s">
        <v>44</v>
      </c>
      <c r="AY177" s="134" t="s">
        <v>87</v>
      </c>
    </row>
    <row r="178" spans="2:65" s="8" customFormat="1" x14ac:dyDescent="0.2">
      <c r="B178" s="149"/>
      <c r="D178" s="128" t="s">
        <v>117</v>
      </c>
      <c r="E178" s="150" t="s">
        <v>280</v>
      </c>
      <c r="F178" s="151" t="s">
        <v>173</v>
      </c>
      <c r="H178" s="152">
        <v>198.45</v>
      </c>
      <c r="I178" s="153"/>
      <c r="L178" s="149"/>
      <c r="M178" s="154"/>
      <c r="T178" s="155"/>
      <c r="AT178" s="150" t="s">
        <v>117</v>
      </c>
      <c r="AU178" s="150" t="s">
        <v>46</v>
      </c>
      <c r="AV178" s="8" t="s">
        <v>90</v>
      </c>
      <c r="AW178" s="8" t="s">
        <v>18</v>
      </c>
      <c r="AX178" s="8" t="s">
        <v>45</v>
      </c>
      <c r="AY178" s="150" t="s">
        <v>87</v>
      </c>
    </row>
    <row r="179" spans="2:65" s="1" customFormat="1" ht="24.2" customHeight="1" x14ac:dyDescent="0.2">
      <c r="B179" s="17"/>
      <c r="C179" s="116" t="s">
        <v>111</v>
      </c>
      <c r="D179" s="116" t="s">
        <v>103</v>
      </c>
      <c r="E179" s="117" t="s">
        <v>188</v>
      </c>
      <c r="F179" s="118" t="s">
        <v>189</v>
      </c>
      <c r="G179" s="119" t="s">
        <v>89</v>
      </c>
      <c r="H179" s="120">
        <v>228.21799999999999</v>
      </c>
      <c r="I179" s="121"/>
      <c r="J179" s="122">
        <f>ROUND(I179*H179,2)</f>
        <v>0</v>
      </c>
      <c r="K179" s="123"/>
      <c r="L179" s="124"/>
      <c r="M179" s="125" t="s">
        <v>0</v>
      </c>
      <c r="N179" s="126" t="s">
        <v>27</v>
      </c>
      <c r="P179" s="113">
        <f>O179*H179</f>
        <v>0</v>
      </c>
      <c r="Q179" s="113">
        <v>1.9E-3</v>
      </c>
      <c r="R179" s="113">
        <f>Q179*H179</f>
        <v>0.43361420000000001</v>
      </c>
      <c r="S179" s="113">
        <v>0</v>
      </c>
      <c r="T179" s="114">
        <f>S179*H179</f>
        <v>0</v>
      </c>
      <c r="AR179" s="115" t="s">
        <v>176</v>
      </c>
      <c r="AT179" s="115" t="s">
        <v>103</v>
      </c>
      <c r="AU179" s="115" t="s">
        <v>46</v>
      </c>
      <c r="AY179" s="10" t="s">
        <v>87</v>
      </c>
      <c r="BE179" s="33">
        <f>IF(N179="základná",J179,0)</f>
        <v>0</v>
      </c>
      <c r="BF179" s="33">
        <f>IF(N179="znížená",J179,0)</f>
        <v>0</v>
      </c>
      <c r="BG179" s="33">
        <f>IF(N179="zákl. prenesená",J179,0)</f>
        <v>0</v>
      </c>
      <c r="BH179" s="33">
        <f>IF(N179="zníž. prenesená",J179,0)</f>
        <v>0</v>
      </c>
      <c r="BI179" s="33">
        <f>IF(N179="nulová",J179,0)</f>
        <v>0</v>
      </c>
      <c r="BJ179" s="10" t="s">
        <v>46</v>
      </c>
      <c r="BK179" s="33">
        <f>ROUND(I179*H179,2)</f>
        <v>0</v>
      </c>
      <c r="BL179" s="10" t="s">
        <v>108</v>
      </c>
      <c r="BM179" s="115" t="s">
        <v>332</v>
      </c>
    </row>
    <row r="180" spans="2:65" s="1" customFormat="1" ht="21.75" customHeight="1" x14ac:dyDescent="0.2">
      <c r="B180" s="17"/>
      <c r="C180" s="116" t="s">
        <v>2</v>
      </c>
      <c r="D180" s="116" t="s">
        <v>103</v>
      </c>
      <c r="E180" s="117" t="s">
        <v>174</v>
      </c>
      <c r="F180" s="118" t="s">
        <v>175</v>
      </c>
      <c r="G180" s="119" t="s">
        <v>94</v>
      </c>
      <c r="H180" s="120">
        <v>623.13300000000004</v>
      </c>
      <c r="I180" s="121"/>
      <c r="J180" s="122">
        <f>ROUND(I180*H180,2)</f>
        <v>0</v>
      </c>
      <c r="K180" s="123"/>
      <c r="L180" s="124"/>
      <c r="M180" s="125" t="s">
        <v>0</v>
      </c>
      <c r="N180" s="126" t="s">
        <v>27</v>
      </c>
      <c r="P180" s="113">
        <f>O180*H180</f>
        <v>0</v>
      </c>
      <c r="Q180" s="113">
        <v>1.4999999999999999E-4</v>
      </c>
      <c r="R180" s="113">
        <f>Q180*H180</f>
        <v>9.3469949999999996E-2</v>
      </c>
      <c r="S180" s="113">
        <v>0</v>
      </c>
      <c r="T180" s="114">
        <f>S180*H180</f>
        <v>0</v>
      </c>
      <c r="AR180" s="115" t="s">
        <v>176</v>
      </c>
      <c r="AT180" s="115" t="s">
        <v>103</v>
      </c>
      <c r="AU180" s="115" t="s">
        <v>46</v>
      </c>
      <c r="AY180" s="10" t="s">
        <v>87</v>
      </c>
      <c r="BE180" s="33">
        <f>IF(N180="základná",J180,0)</f>
        <v>0</v>
      </c>
      <c r="BF180" s="33">
        <f>IF(N180="znížená",J180,0)</f>
        <v>0</v>
      </c>
      <c r="BG180" s="33">
        <f>IF(N180="zákl. prenesená",J180,0)</f>
        <v>0</v>
      </c>
      <c r="BH180" s="33">
        <f>IF(N180="zníž. prenesená",J180,0)</f>
        <v>0</v>
      </c>
      <c r="BI180" s="33">
        <f>IF(N180="nulová",J180,0)</f>
        <v>0</v>
      </c>
      <c r="BJ180" s="10" t="s">
        <v>46</v>
      </c>
      <c r="BK180" s="33">
        <f>ROUND(I180*H180,2)</f>
        <v>0</v>
      </c>
      <c r="BL180" s="10" t="s">
        <v>108</v>
      </c>
      <c r="BM180" s="115" t="s">
        <v>333</v>
      </c>
    </row>
    <row r="181" spans="2:65" s="1" customFormat="1" ht="44.25" customHeight="1" x14ac:dyDescent="0.2">
      <c r="B181" s="17"/>
      <c r="C181" s="104" t="s">
        <v>114</v>
      </c>
      <c r="D181" s="104" t="s">
        <v>88</v>
      </c>
      <c r="E181" s="105" t="s">
        <v>190</v>
      </c>
      <c r="F181" s="106" t="s">
        <v>191</v>
      </c>
      <c r="G181" s="107" t="s">
        <v>89</v>
      </c>
      <c r="H181" s="108">
        <v>121.27500000000001</v>
      </c>
      <c r="I181" s="109"/>
      <c r="J181" s="110">
        <f>ROUND(I181*H181,2)</f>
        <v>0</v>
      </c>
      <c r="K181" s="111"/>
      <c r="L181" s="17"/>
      <c r="M181" s="112" t="s">
        <v>0</v>
      </c>
      <c r="N181" s="78" t="s">
        <v>27</v>
      </c>
      <c r="P181" s="113">
        <f>O181*H181</f>
        <v>0</v>
      </c>
      <c r="Q181" s="113">
        <v>0</v>
      </c>
      <c r="R181" s="113">
        <f>Q181*H181</f>
        <v>0</v>
      </c>
      <c r="S181" s="113">
        <v>0</v>
      </c>
      <c r="T181" s="114">
        <f>S181*H181</f>
        <v>0</v>
      </c>
      <c r="AR181" s="115" t="s">
        <v>108</v>
      </c>
      <c r="AT181" s="115" t="s">
        <v>88</v>
      </c>
      <c r="AU181" s="115" t="s">
        <v>46</v>
      </c>
      <c r="AY181" s="10" t="s">
        <v>87</v>
      </c>
      <c r="BE181" s="33">
        <f>IF(N181="základná",J181,0)</f>
        <v>0</v>
      </c>
      <c r="BF181" s="33">
        <f>IF(N181="znížená",J181,0)</f>
        <v>0</v>
      </c>
      <c r="BG181" s="33">
        <f>IF(N181="zákl. prenesená",J181,0)</f>
        <v>0</v>
      </c>
      <c r="BH181" s="33">
        <f>IF(N181="zníž. prenesená",J181,0)</f>
        <v>0</v>
      </c>
      <c r="BI181" s="33">
        <f>IF(N181="nulová",J181,0)</f>
        <v>0</v>
      </c>
      <c r="BJ181" s="10" t="s">
        <v>46</v>
      </c>
      <c r="BK181" s="33">
        <f>ROUND(I181*H181,2)</f>
        <v>0</v>
      </c>
      <c r="BL181" s="10" t="s">
        <v>108</v>
      </c>
      <c r="BM181" s="115" t="s">
        <v>334</v>
      </c>
    </row>
    <row r="182" spans="2:65" s="7" customFormat="1" x14ac:dyDescent="0.2">
      <c r="B182" s="127"/>
      <c r="D182" s="128" t="s">
        <v>117</v>
      </c>
      <c r="E182" s="134" t="s">
        <v>0</v>
      </c>
      <c r="F182" s="129" t="s">
        <v>335</v>
      </c>
      <c r="H182" s="130">
        <v>121.27500000000001</v>
      </c>
      <c r="I182" s="131"/>
      <c r="L182" s="127"/>
      <c r="M182" s="132"/>
      <c r="T182" s="133"/>
      <c r="AT182" s="134" t="s">
        <v>117</v>
      </c>
      <c r="AU182" s="134" t="s">
        <v>46</v>
      </c>
      <c r="AV182" s="7" t="s">
        <v>46</v>
      </c>
      <c r="AW182" s="7" t="s">
        <v>18</v>
      </c>
      <c r="AX182" s="7" t="s">
        <v>44</v>
      </c>
      <c r="AY182" s="134" t="s">
        <v>87</v>
      </c>
    </row>
    <row r="183" spans="2:65" s="8" customFormat="1" x14ac:dyDescent="0.2">
      <c r="B183" s="149"/>
      <c r="D183" s="128" t="s">
        <v>117</v>
      </c>
      <c r="E183" s="150" t="s">
        <v>0</v>
      </c>
      <c r="F183" s="151" t="s">
        <v>173</v>
      </c>
      <c r="H183" s="152">
        <v>121.27500000000001</v>
      </c>
      <c r="I183" s="153"/>
      <c r="L183" s="149"/>
      <c r="M183" s="154"/>
      <c r="T183" s="155"/>
      <c r="AT183" s="150" t="s">
        <v>117</v>
      </c>
      <c r="AU183" s="150" t="s">
        <v>46</v>
      </c>
      <c r="AV183" s="8" t="s">
        <v>90</v>
      </c>
      <c r="AW183" s="8" t="s">
        <v>18</v>
      </c>
      <c r="AX183" s="8" t="s">
        <v>45</v>
      </c>
      <c r="AY183" s="150" t="s">
        <v>87</v>
      </c>
    </row>
    <row r="184" spans="2:65" s="1" customFormat="1" ht="24.2" customHeight="1" x14ac:dyDescent="0.2">
      <c r="B184" s="17"/>
      <c r="C184" s="116" t="s">
        <v>118</v>
      </c>
      <c r="D184" s="116" t="s">
        <v>103</v>
      </c>
      <c r="E184" s="117" t="s">
        <v>188</v>
      </c>
      <c r="F184" s="118" t="s">
        <v>189</v>
      </c>
      <c r="G184" s="119" t="s">
        <v>89</v>
      </c>
      <c r="H184" s="120">
        <v>139.46600000000001</v>
      </c>
      <c r="I184" s="121"/>
      <c r="J184" s="122">
        <f>ROUND(I184*H184,2)</f>
        <v>0</v>
      </c>
      <c r="K184" s="123"/>
      <c r="L184" s="124"/>
      <c r="M184" s="125" t="s">
        <v>0</v>
      </c>
      <c r="N184" s="126" t="s">
        <v>27</v>
      </c>
      <c r="P184" s="113">
        <f>O184*H184</f>
        <v>0</v>
      </c>
      <c r="Q184" s="113">
        <v>1.9E-3</v>
      </c>
      <c r="R184" s="113">
        <f>Q184*H184</f>
        <v>0.26498540000000004</v>
      </c>
      <c r="S184" s="113">
        <v>0</v>
      </c>
      <c r="T184" s="114">
        <f>S184*H184</f>
        <v>0</v>
      </c>
      <c r="AR184" s="115" t="s">
        <v>176</v>
      </c>
      <c r="AT184" s="115" t="s">
        <v>103</v>
      </c>
      <c r="AU184" s="115" t="s">
        <v>46</v>
      </c>
      <c r="AY184" s="10" t="s">
        <v>87</v>
      </c>
      <c r="BE184" s="33">
        <f>IF(N184="základná",J184,0)</f>
        <v>0</v>
      </c>
      <c r="BF184" s="33">
        <f>IF(N184="znížená",J184,0)</f>
        <v>0</v>
      </c>
      <c r="BG184" s="33">
        <f>IF(N184="zákl. prenesená",J184,0)</f>
        <v>0</v>
      </c>
      <c r="BH184" s="33">
        <f>IF(N184="zníž. prenesená",J184,0)</f>
        <v>0</v>
      </c>
      <c r="BI184" s="33">
        <f>IF(N184="nulová",J184,0)</f>
        <v>0</v>
      </c>
      <c r="BJ184" s="10" t="s">
        <v>46</v>
      </c>
      <c r="BK184" s="33">
        <f>ROUND(I184*H184,2)</f>
        <v>0</v>
      </c>
      <c r="BL184" s="10" t="s">
        <v>108</v>
      </c>
      <c r="BM184" s="115" t="s">
        <v>336</v>
      </c>
    </row>
    <row r="185" spans="2:65" s="1" customFormat="1" ht="21.75" customHeight="1" x14ac:dyDescent="0.2">
      <c r="B185" s="17"/>
      <c r="C185" s="116" t="s">
        <v>121</v>
      </c>
      <c r="D185" s="116" t="s">
        <v>103</v>
      </c>
      <c r="E185" s="117" t="s">
        <v>174</v>
      </c>
      <c r="F185" s="118" t="s">
        <v>175</v>
      </c>
      <c r="G185" s="119" t="s">
        <v>94</v>
      </c>
      <c r="H185" s="120">
        <v>493.589</v>
      </c>
      <c r="I185" s="121"/>
      <c r="J185" s="122">
        <f>ROUND(I185*H185,2)</f>
        <v>0</v>
      </c>
      <c r="K185" s="123"/>
      <c r="L185" s="124"/>
      <c r="M185" s="125" t="s">
        <v>0</v>
      </c>
      <c r="N185" s="126" t="s">
        <v>27</v>
      </c>
      <c r="P185" s="113">
        <f>O185*H185</f>
        <v>0</v>
      </c>
      <c r="Q185" s="113">
        <v>1.4999999999999999E-4</v>
      </c>
      <c r="R185" s="113">
        <f>Q185*H185</f>
        <v>7.4038349999999989E-2</v>
      </c>
      <c r="S185" s="113">
        <v>0</v>
      </c>
      <c r="T185" s="114">
        <f>S185*H185</f>
        <v>0</v>
      </c>
      <c r="AR185" s="115" t="s">
        <v>176</v>
      </c>
      <c r="AT185" s="115" t="s">
        <v>103</v>
      </c>
      <c r="AU185" s="115" t="s">
        <v>46</v>
      </c>
      <c r="AY185" s="10" t="s">
        <v>87</v>
      </c>
      <c r="BE185" s="33">
        <f>IF(N185="základná",J185,0)</f>
        <v>0</v>
      </c>
      <c r="BF185" s="33">
        <f>IF(N185="znížená",J185,0)</f>
        <v>0</v>
      </c>
      <c r="BG185" s="33">
        <f>IF(N185="zákl. prenesená",J185,0)</f>
        <v>0</v>
      </c>
      <c r="BH185" s="33">
        <f>IF(N185="zníž. prenesená",J185,0)</f>
        <v>0</v>
      </c>
      <c r="BI185" s="33">
        <f>IF(N185="nulová",J185,0)</f>
        <v>0</v>
      </c>
      <c r="BJ185" s="10" t="s">
        <v>46</v>
      </c>
      <c r="BK185" s="33">
        <f>ROUND(I185*H185,2)</f>
        <v>0</v>
      </c>
      <c r="BL185" s="10" t="s">
        <v>108</v>
      </c>
      <c r="BM185" s="115" t="s">
        <v>337</v>
      </c>
    </row>
    <row r="186" spans="2:65" s="1" customFormat="1" ht="37.9" customHeight="1" x14ac:dyDescent="0.2">
      <c r="B186" s="17"/>
      <c r="C186" s="104" t="s">
        <v>124</v>
      </c>
      <c r="D186" s="104" t="s">
        <v>88</v>
      </c>
      <c r="E186" s="105" t="s">
        <v>338</v>
      </c>
      <c r="F186" s="106" t="s">
        <v>339</v>
      </c>
      <c r="G186" s="107" t="s">
        <v>94</v>
      </c>
      <c r="H186" s="108">
        <v>107</v>
      </c>
      <c r="I186" s="109"/>
      <c r="J186" s="110">
        <f>ROUND(I186*H186,2)</f>
        <v>0</v>
      </c>
      <c r="K186" s="111"/>
      <c r="L186" s="17"/>
      <c r="M186" s="112" t="s">
        <v>0</v>
      </c>
      <c r="N186" s="78" t="s">
        <v>27</v>
      </c>
      <c r="P186" s="113">
        <f>O186*H186</f>
        <v>0</v>
      </c>
      <c r="Q186" s="113">
        <v>2.6496000000000001E-4</v>
      </c>
      <c r="R186" s="113">
        <f>Q186*H186</f>
        <v>2.8350720000000003E-2</v>
      </c>
      <c r="S186" s="113">
        <v>0</v>
      </c>
      <c r="T186" s="114">
        <f>S186*H186</f>
        <v>0</v>
      </c>
      <c r="AR186" s="115" t="s">
        <v>108</v>
      </c>
      <c r="AT186" s="115" t="s">
        <v>88</v>
      </c>
      <c r="AU186" s="115" t="s">
        <v>46</v>
      </c>
      <c r="AY186" s="10" t="s">
        <v>87</v>
      </c>
      <c r="BE186" s="33">
        <f>IF(N186="základná",J186,0)</f>
        <v>0</v>
      </c>
      <c r="BF186" s="33">
        <f>IF(N186="znížená",J186,0)</f>
        <v>0</v>
      </c>
      <c r="BG186" s="33">
        <f>IF(N186="zákl. prenesená",J186,0)</f>
        <v>0</v>
      </c>
      <c r="BH186" s="33">
        <f>IF(N186="zníž. prenesená",J186,0)</f>
        <v>0</v>
      </c>
      <c r="BI186" s="33">
        <f>IF(N186="nulová",J186,0)</f>
        <v>0</v>
      </c>
      <c r="BJ186" s="10" t="s">
        <v>46</v>
      </c>
      <c r="BK186" s="33">
        <f>ROUND(I186*H186,2)</f>
        <v>0</v>
      </c>
      <c r="BL186" s="10" t="s">
        <v>108</v>
      </c>
      <c r="BM186" s="115" t="s">
        <v>340</v>
      </c>
    </row>
    <row r="187" spans="2:65" s="7" customFormat="1" x14ac:dyDescent="0.2">
      <c r="B187" s="127"/>
      <c r="D187" s="128" t="s">
        <v>117</v>
      </c>
      <c r="E187" s="134" t="s">
        <v>0</v>
      </c>
      <c r="F187" s="129" t="s">
        <v>341</v>
      </c>
      <c r="H187" s="130">
        <v>71</v>
      </c>
      <c r="I187" s="131"/>
      <c r="L187" s="127"/>
      <c r="M187" s="132"/>
      <c r="T187" s="133"/>
      <c r="AT187" s="134" t="s">
        <v>117</v>
      </c>
      <c r="AU187" s="134" t="s">
        <v>46</v>
      </c>
      <c r="AV187" s="7" t="s">
        <v>46</v>
      </c>
      <c r="AW187" s="7" t="s">
        <v>18</v>
      </c>
      <c r="AX187" s="7" t="s">
        <v>44</v>
      </c>
      <c r="AY187" s="134" t="s">
        <v>87</v>
      </c>
    </row>
    <row r="188" spans="2:65" s="7" customFormat="1" x14ac:dyDescent="0.2">
      <c r="B188" s="127"/>
      <c r="D188" s="128" t="s">
        <v>117</v>
      </c>
      <c r="E188" s="134" t="s">
        <v>0</v>
      </c>
      <c r="F188" s="129" t="s">
        <v>342</v>
      </c>
      <c r="H188" s="130">
        <v>36</v>
      </c>
      <c r="I188" s="131"/>
      <c r="L188" s="127"/>
      <c r="M188" s="132"/>
      <c r="T188" s="133"/>
      <c r="AT188" s="134" t="s">
        <v>117</v>
      </c>
      <c r="AU188" s="134" t="s">
        <v>46</v>
      </c>
      <c r="AV188" s="7" t="s">
        <v>46</v>
      </c>
      <c r="AW188" s="7" t="s">
        <v>18</v>
      </c>
      <c r="AX188" s="7" t="s">
        <v>44</v>
      </c>
      <c r="AY188" s="134" t="s">
        <v>87</v>
      </c>
    </row>
    <row r="189" spans="2:65" s="8" customFormat="1" x14ac:dyDescent="0.2">
      <c r="B189" s="149"/>
      <c r="D189" s="128" t="s">
        <v>117</v>
      </c>
      <c r="E189" s="150" t="s">
        <v>0</v>
      </c>
      <c r="F189" s="151" t="s">
        <v>173</v>
      </c>
      <c r="H189" s="152">
        <v>107</v>
      </c>
      <c r="I189" s="153"/>
      <c r="L189" s="149"/>
      <c r="M189" s="154"/>
      <c r="T189" s="155"/>
      <c r="AT189" s="150" t="s">
        <v>117</v>
      </c>
      <c r="AU189" s="150" t="s">
        <v>46</v>
      </c>
      <c r="AV189" s="8" t="s">
        <v>90</v>
      </c>
      <c r="AW189" s="8" t="s">
        <v>18</v>
      </c>
      <c r="AX189" s="8" t="s">
        <v>45</v>
      </c>
      <c r="AY189" s="150" t="s">
        <v>87</v>
      </c>
    </row>
    <row r="190" spans="2:65" s="1" customFormat="1" ht="24.2" customHeight="1" x14ac:dyDescent="0.2">
      <c r="B190" s="17"/>
      <c r="C190" s="116" t="s">
        <v>125</v>
      </c>
      <c r="D190" s="116" t="s">
        <v>103</v>
      </c>
      <c r="E190" s="117" t="s">
        <v>343</v>
      </c>
      <c r="F190" s="118" t="s">
        <v>344</v>
      </c>
      <c r="G190" s="119" t="s">
        <v>89</v>
      </c>
      <c r="H190" s="120">
        <v>107</v>
      </c>
      <c r="I190" s="121"/>
      <c r="J190" s="122">
        <f>ROUND(I190*H190,2)</f>
        <v>0</v>
      </c>
      <c r="K190" s="123"/>
      <c r="L190" s="124"/>
      <c r="M190" s="125" t="s">
        <v>0</v>
      </c>
      <c r="N190" s="126" t="s">
        <v>27</v>
      </c>
      <c r="P190" s="113">
        <f>O190*H190</f>
        <v>0</v>
      </c>
      <c r="Q190" s="113">
        <v>6.8999999999999997E-4</v>
      </c>
      <c r="R190" s="113">
        <f>Q190*H190</f>
        <v>7.3829999999999993E-2</v>
      </c>
      <c r="S190" s="113">
        <v>0</v>
      </c>
      <c r="T190" s="114">
        <f>S190*H190</f>
        <v>0</v>
      </c>
      <c r="AR190" s="115" t="s">
        <v>176</v>
      </c>
      <c r="AT190" s="115" t="s">
        <v>103</v>
      </c>
      <c r="AU190" s="115" t="s">
        <v>46</v>
      </c>
      <c r="AY190" s="10" t="s">
        <v>87</v>
      </c>
      <c r="BE190" s="33">
        <f>IF(N190="základná",J190,0)</f>
        <v>0</v>
      </c>
      <c r="BF190" s="33">
        <f>IF(N190="znížená",J190,0)</f>
        <v>0</v>
      </c>
      <c r="BG190" s="33">
        <f>IF(N190="zákl. prenesená",J190,0)</f>
        <v>0</v>
      </c>
      <c r="BH190" s="33">
        <f>IF(N190="zníž. prenesená",J190,0)</f>
        <v>0</v>
      </c>
      <c r="BI190" s="33">
        <f>IF(N190="nulová",J190,0)</f>
        <v>0</v>
      </c>
      <c r="BJ190" s="10" t="s">
        <v>46</v>
      </c>
      <c r="BK190" s="33">
        <f>ROUND(I190*H190,2)</f>
        <v>0</v>
      </c>
      <c r="BL190" s="10" t="s">
        <v>108</v>
      </c>
      <c r="BM190" s="115" t="s">
        <v>345</v>
      </c>
    </row>
    <row r="191" spans="2:65" s="1" customFormat="1" ht="33" customHeight="1" x14ac:dyDescent="0.2">
      <c r="B191" s="17"/>
      <c r="C191" s="104" t="s">
        <v>128</v>
      </c>
      <c r="D191" s="104" t="s">
        <v>88</v>
      </c>
      <c r="E191" s="105" t="s">
        <v>346</v>
      </c>
      <c r="F191" s="106" t="s">
        <v>347</v>
      </c>
      <c r="G191" s="107" t="s">
        <v>94</v>
      </c>
      <c r="H191" s="108">
        <v>10</v>
      </c>
      <c r="I191" s="109"/>
      <c r="J191" s="110">
        <f>ROUND(I191*H191,2)</f>
        <v>0</v>
      </c>
      <c r="K191" s="111"/>
      <c r="L191" s="17"/>
      <c r="M191" s="112" t="s">
        <v>0</v>
      </c>
      <c r="N191" s="78" t="s">
        <v>27</v>
      </c>
      <c r="P191" s="113">
        <f>O191*H191</f>
        <v>0</v>
      </c>
      <c r="Q191" s="113">
        <v>1.7411999999999999E-4</v>
      </c>
      <c r="R191" s="113">
        <f>Q191*H191</f>
        <v>1.7412E-3</v>
      </c>
      <c r="S191" s="113">
        <v>0</v>
      </c>
      <c r="T191" s="114">
        <f>S191*H191</f>
        <v>0</v>
      </c>
      <c r="AR191" s="115" t="s">
        <v>108</v>
      </c>
      <c r="AT191" s="115" t="s">
        <v>88</v>
      </c>
      <c r="AU191" s="115" t="s">
        <v>46</v>
      </c>
      <c r="AY191" s="10" t="s">
        <v>87</v>
      </c>
      <c r="BE191" s="33">
        <f>IF(N191="základná",J191,0)</f>
        <v>0</v>
      </c>
      <c r="BF191" s="33">
        <f>IF(N191="znížená",J191,0)</f>
        <v>0</v>
      </c>
      <c r="BG191" s="33">
        <f>IF(N191="zákl. prenesená",J191,0)</f>
        <v>0</v>
      </c>
      <c r="BH191" s="33">
        <f>IF(N191="zníž. prenesená",J191,0)</f>
        <v>0</v>
      </c>
      <c r="BI191" s="33">
        <f>IF(N191="nulová",J191,0)</f>
        <v>0</v>
      </c>
      <c r="BJ191" s="10" t="s">
        <v>46</v>
      </c>
      <c r="BK191" s="33">
        <f>ROUND(I191*H191,2)</f>
        <v>0</v>
      </c>
      <c r="BL191" s="10" t="s">
        <v>108</v>
      </c>
      <c r="BM191" s="115" t="s">
        <v>348</v>
      </c>
    </row>
    <row r="192" spans="2:65" s="1" customFormat="1" ht="24.2" customHeight="1" x14ac:dyDescent="0.2">
      <c r="B192" s="17"/>
      <c r="C192" s="116" t="s">
        <v>131</v>
      </c>
      <c r="D192" s="116" t="s">
        <v>103</v>
      </c>
      <c r="E192" s="117" t="s">
        <v>343</v>
      </c>
      <c r="F192" s="118" t="s">
        <v>344</v>
      </c>
      <c r="G192" s="119" t="s">
        <v>89</v>
      </c>
      <c r="H192" s="120">
        <v>2.2999999999999998</v>
      </c>
      <c r="I192" s="121"/>
      <c r="J192" s="122">
        <f>ROUND(I192*H192,2)</f>
        <v>0</v>
      </c>
      <c r="K192" s="123"/>
      <c r="L192" s="124"/>
      <c r="M192" s="125" t="s">
        <v>0</v>
      </c>
      <c r="N192" s="126" t="s">
        <v>27</v>
      </c>
      <c r="P192" s="113">
        <f>O192*H192</f>
        <v>0</v>
      </c>
      <c r="Q192" s="113">
        <v>6.8999999999999997E-4</v>
      </c>
      <c r="R192" s="113">
        <f>Q192*H192</f>
        <v>1.5869999999999999E-3</v>
      </c>
      <c r="S192" s="113">
        <v>0</v>
      </c>
      <c r="T192" s="114">
        <f>S192*H192</f>
        <v>0</v>
      </c>
      <c r="AR192" s="115" t="s">
        <v>176</v>
      </c>
      <c r="AT192" s="115" t="s">
        <v>103</v>
      </c>
      <c r="AU192" s="115" t="s">
        <v>46</v>
      </c>
      <c r="AY192" s="10" t="s">
        <v>87</v>
      </c>
      <c r="BE192" s="33">
        <f>IF(N192="základná",J192,0)</f>
        <v>0</v>
      </c>
      <c r="BF192" s="33">
        <f>IF(N192="znížená",J192,0)</f>
        <v>0</v>
      </c>
      <c r="BG192" s="33">
        <f>IF(N192="zákl. prenesená",J192,0)</f>
        <v>0</v>
      </c>
      <c r="BH192" s="33">
        <f>IF(N192="zníž. prenesená",J192,0)</f>
        <v>0</v>
      </c>
      <c r="BI192" s="33">
        <f>IF(N192="nulová",J192,0)</f>
        <v>0</v>
      </c>
      <c r="BJ192" s="10" t="s">
        <v>46</v>
      </c>
      <c r="BK192" s="33">
        <f>ROUND(I192*H192,2)</f>
        <v>0</v>
      </c>
      <c r="BL192" s="10" t="s">
        <v>108</v>
      </c>
      <c r="BM192" s="115" t="s">
        <v>349</v>
      </c>
    </row>
    <row r="193" spans="2:65" s="7" customFormat="1" x14ac:dyDescent="0.2">
      <c r="B193" s="127"/>
      <c r="D193" s="128" t="s">
        <v>117</v>
      </c>
      <c r="F193" s="129" t="s">
        <v>350</v>
      </c>
      <c r="H193" s="130">
        <v>2.2999999999999998</v>
      </c>
      <c r="I193" s="131"/>
      <c r="L193" s="127"/>
      <c r="M193" s="132"/>
      <c r="T193" s="133"/>
      <c r="AT193" s="134" t="s">
        <v>117</v>
      </c>
      <c r="AU193" s="134" t="s">
        <v>46</v>
      </c>
      <c r="AV193" s="7" t="s">
        <v>46</v>
      </c>
      <c r="AW193" s="7" t="s">
        <v>1</v>
      </c>
      <c r="AX193" s="7" t="s">
        <v>45</v>
      </c>
      <c r="AY193" s="134" t="s">
        <v>87</v>
      </c>
    </row>
    <row r="194" spans="2:65" s="1" customFormat="1" ht="37.9" customHeight="1" x14ac:dyDescent="0.2">
      <c r="B194" s="17"/>
      <c r="C194" s="104" t="s">
        <v>136</v>
      </c>
      <c r="D194" s="104" t="s">
        <v>88</v>
      </c>
      <c r="E194" s="105" t="s">
        <v>351</v>
      </c>
      <c r="F194" s="106" t="s">
        <v>352</v>
      </c>
      <c r="G194" s="107" t="s">
        <v>94</v>
      </c>
      <c r="H194" s="108">
        <v>17</v>
      </c>
      <c r="I194" s="109"/>
      <c r="J194" s="110">
        <f>ROUND(I194*H194,2)</f>
        <v>0</v>
      </c>
      <c r="K194" s="111"/>
      <c r="L194" s="17"/>
      <c r="M194" s="112" t="s">
        <v>0</v>
      </c>
      <c r="N194" s="78" t="s">
        <v>27</v>
      </c>
      <c r="P194" s="113">
        <f>O194*H194</f>
        <v>0</v>
      </c>
      <c r="Q194" s="113">
        <v>3.2000000000000003E-4</v>
      </c>
      <c r="R194" s="113">
        <f>Q194*H194</f>
        <v>5.4400000000000004E-3</v>
      </c>
      <c r="S194" s="113">
        <v>0</v>
      </c>
      <c r="T194" s="114">
        <f>S194*H194</f>
        <v>0</v>
      </c>
      <c r="AR194" s="115" t="s">
        <v>108</v>
      </c>
      <c r="AT194" s="115" t="s">
        <v>88</v>
      </c>
      <c r="AU194" s="115" t="s">
        <v>46</v>
      </c>
      <c r="AY194" s="10" t="s">
        <v>87</v>
      </c>
      <c r="BE194" s="33">
        <f>IF(N194="základná",J194,0)</f>
        <v>0</v>
      </c>
      <c r="BF194" s="33">
        <f>IF(N194="znížená",J194,0)</f>
        <v>0</v>
      </c>
      <c r="BG194" s="33">
        <f>IF(N194="zákl. prenesená",J194,0)</f>
        <v>0</v>
      </c>
      <c r="BH194" s="33">
        <f>IF(N194="zníž. prenesená",J194,0)</f>
        <v>0</v>
      </c>
      <c r="BI194" s="33">
        <f>IF(N194="nulová",J194,0)</f>
        <v>0</v>
      </c>
      <c r="BJ194" s="10" t="s">
        <v>46</v>
      </c>
      <c r="BK194" s="33">
        <f>ROUND(I194*H194,2)</f>
        <v>0</v>
      </c>
      <c r="BL194" s="10" t="s">
        <v>108</v>
      </c>
      <c r="BM194" s="115" t="s">
        <v>353</v>
      </c>
    </row>
    <row r="195" spans="2:65" s="9" customFormat="1" x14ac:dyDescent="0.2">
      <c r="B195" s="156"/>
      <c r="D195" s="128" t="s">
        <v>117</v>
      </c>
      <c r="E195" s="157" t="s">
        <v>0</v>
      </c>
      <c r="F195" s="158" t="s">
        <v>354</v>
      </c>
      <c r="H195" s="157" t="s">
        <v>0</v>
      </c>
      <c r="I195" s="159"/>
      <c r="L195" s="156"/>
      <c r="M195" s="160"/>
      <c r="T195" s="161"/>
      <c r="AT195" s="157" t="s">
        <v>117</v>
      </c>
      <c r="AU195" s="157" t="s">
        <v>46</v>
      </c>
      <c r="AV195" s="9" t="s">
        <v>45</v>
      </c>
      <c r="AW195" s="9" t="s">
        <v>18</v>
      </c>
      <c r="AX195" s="9" t="s">
        <v>44</v>
      </c>
      <c r="AY195" s="157" t="s">
        <v>87</v>
      </c>
    </row>
    <row r="196" spans="2:65" s="7" customFormat="1" x14ac:dyDescent="0.2">
      <c r="B196" s="127"/>
      <c r="D196" s="128" t="s">
        <v>117</v>
      </c>
      <c r="E196" s="134" t="s">
        <v>0</v>
      </c>
      <c r="F196" s="129" t="s">
        <v>355</v>
      </c>
      <c r="H196" s="130">
        <v>2</v>
      </c>
      <c r="I196" s="131"/>
      <c r="L196" s="127"/>
      <c r="M196" s="132"/>
      <c r="T196" s="133"/>
      <c r="AT196" s="134" t="s">
        <v>117</v>
      </c>
      <c r="AU196" s="134" t="s">
        <v>46</v>
      </c>
      <c r="AV196" s="7" t="s">
        <v>46</v>
      </c>
      <c r="AW196" s="7" t="s">
        <v>18</v>
      </c>
      <c r="AX196" s="7" t="s">
        <v>44</v>
      </c>
      <c r="AY196" s="134" t="s">
        <v>87</v>
      </c>
    </row>
    <row r="197" spans="2:65" s="7" customFormat="1" x14ac:dyDescent="0.2">
      <c r="B197" s="127"/>
      <c r="D197" s="128" t="s">
        <v>117</v>
      </c>
      <c r="E197" s="134" t="s">
        <v>0</v>
      </c>
      <c r="F197" s="129" t="s">
        <v>356</v>
      </c>
      <c r="H197" s="130">
        <v>10</v>
      </c>
      <c r="I197" s="131"/>
      <c r="L197" s="127"/>
      <c r="M197" s="132"/>
      <c r="T197" s="133"/>
      <c r="AT197" s="134" t="s">
        <v>117</v>
      </c>
      <c r="AU197" s="134" t="s">
        <v>46</v>
      </c>
      <c r="AV197" s="7" t="s">
        <v>46</v>
      </c>
      <c r="AW197" s="7" t="s">
        <v>18</v>
      </c>
      <c r="AX197" s="7" t="s">
        <v>44</v>
      </c>
      <c r="AY197" s="134" t="s">
        <v>87</v>
      </c>
    </row>
    <row r="198" spans="2:65" s="7" customFormat="1" x14ac:dyDescent="0.2">
      <c r="B198" s="127"/>
      <c r="D198" s="128" t="s">
        <v>117</v>
      </c>
      <c r="E198" s="134" t="s">
        <v>0</v>
      </c>
      <c r="F198" s="129" t="s">
        <v>357</v>
      </c>
      <c r="H198" s="130">
        <v>5</v>
      </c>
      <c r="I198" s="131"/>
      <c r="L198" s="127"/>
      <c r="M198" s="132"/>
      <c r="T198" s="133"/>
      <c r="AT198" s="134" t="s">
        <v>117</v>
      </c>
      <c r="AU198" s="134" t="s">
        <v>46</v>
      </c>
      <c r="AV198" s="7" t="s">
        <v>46</v>
      </c>
      <c r="AW198" s="7" t="s">
        <v>18</v>
      </c>
      <c r="AX198" s="7" t="s">
        <v>44</v>
      </c>
      <c r="AY198" s="134" t="s">
        <v>87</v>
      </c>
    </row>
    <row r="199" spans="2:65" s="8" customFormat="1" x14ac:dyDescent="0.2">
      <c r="B199" s="149"/>
      <c r="D199" s="128" t="s">
        <v>117</v>
      </c>
      <c r="E199" s="150" t="s">
        <v>0</v>
      </c>
      <c r="F199" s="151" t="s">
        <v>173</v>
      </c>
      <c r="H199" s="152">
        <v>17</v>
      </c>
      <c r="I199" s="153"/>
      <c r="L199" s="149"/>
      <c r="M199" s="154"/>
      <c r="T199" s="155"/>
      <c r="AT199" s="150" t="s">
        <v>117</v>
      </c>
      <c r="AU199" s="150" t="s">
        <v>46</v>
      </c>
      <c r="AV199" s="8" t="s">
        <v>90</v>
      </c>
      <c r="AW199" s="8" t="s">
        <v>18</v>
      </c>
      <c r="AX199" s="8" t="s">
        <v>45</v>
      </c>
      <c r="AY199" s="150" t="s">
        <v>87</v>
      </c>
    </row>
    <row r="200" spans="2:65" s="1" customFormat="1" ht="16.5" customHeight="1" x14ac:dyDescent="0.2">
      <c r="B200" s="17"/>
      <c r="C200" s="116" t="s">
        <v>141</v>
      </c>
      <c r="D200" s="116" t="s">
        <v>103</v>
      </c>
      <c r="E200" s="117" t="s">
        <v>358</v>
      </c>
      <c r="F200" s="118" t="s">
        <v>359</v>
      </c>
      <c r="G200" s="119" t="s">
        <v>89</v>
      </c>
      <c r="H200" s="120">
        <v>17</v>
      </c>
      <c r="I200" s="121"/>
      <c r="J200" s="122">
        <f>ROUND(I200*H200,2)</f>
        <v>0</v>
      </c>
      <c r="K200" s="123"/>
      <c r="L200" s="124"/>
      <c r="M200" s="125" t="s">
        <v>0</v>
      </c>
      <c r="N200" s="126" t="s">
        <v>27</v>
      </c>
      <c r="P200" s="113">
        <f>O200*H200</f>
        <v>0</v>
      </c>
      <c r="Q200" s="113">
        <v>2.5999999999999998E-4</v>
      </c>
      <c r="R200" s="113">
        <f>Q200*H200</f>
        <v>4.4199999999999995E-3</v>
      </c>
      <c r="S200" s="113">
        <v>0</v>
      </c>
      <c r="T200" s="114">
        <f>S200*H200</f>
        <v>0</v>
      </c>
      <c r="AR200" s="115" t="s">
        <v>176</v>
      </c>
      <c r="AT200" s="115" t="s">
        <v>103</v>
      </c>
      <c r="AU200" s="115" t="s">
        <v>46</v>
      </c>
      <c r="AY200" s="10" t="s">
        <v>87</v>
      </c>
      <c r="BE200" s="33">
        <f>IF(N200="základná",J200,0)</f>
        <v>0</v>
      </c>
      <c r="BF200" s="33">
        <f>IF(N200="znížená",J200,0)</f>
        <v>0</v>
      </c>
      <c r="BG200" s="33">
        <f>IF(N200="zákl. prenesená",J200,0)</f>
        <v>0</v>
      </c>
      <c r="BH200" s="33">
        <f>IF(N200="zníž. prenesená",J200,0)</f>
        <v>0</v>
      </c>
      <c r="BI200" s="33">
        <f>IF(N200="nulová",J200,0)</f>
        <v>0</v>
      </c>
      <c r="BJ200" s="10" t="s">
        <v>46</v>
      </c>
      <c r="BK200" s="33">
        <f>ROUND(I200*H200,2)</f>
        <v>0</v>
      </c>
      <c r="BL200" s="10" t="s">
        <v>108</v>
      </c>
      <c r="BM200" s="115" t="s">
        <v>360</v>
      </c>
    </row>
    <row r="201" spans="2:65" s="1" customFormat="1" ht="21.75" customHeight="1" x14ac:dyDescent="0.2">
      <c r="B201" s="17"/>
      <c r="C201" s="104" t="s">
        <v>208</v>
      </c>
      <c r="D201" s="104" t="s">
        <v>88</v>
      </c>
      <c r="E201" s="105" t="s">
        <v>192</v>
      </c>
      <c r="F201" s="106" t="s">
        <v>193</v>
      </c>
      <c r="G201" s="107" t="s">
        <v>94</v>
      </c>
      <c r="H201" s="108">
        <v>8</v>
      </c>
      <c r="I201" s="109"/>
      <c r="J201" s="110">
        <f>ROUND(I201*H201,2)</f>
        <v>0</v>
      </c>
      <c r="K201" s="111"/>
      <c r="L201" s="17"/>
      <c r="M201" s="112" t="s">
        <v>0</v>
      </c>
      <c r="N201" s="78" t="s">
        <v>27</v>
      </c>
      <c r="P201" s="113">
        <f>O201*H201</f>
        <v>0</v>
      </c>
      <c r="Q201" s="113">
        <v>1.0000000000000001E-5</v>
      </c>
      <c r="R201" s="113">
        <f>Q201*H201</f>
        <v>8.0000000000000007E-5</v>
      </c>
      <c r="S201" s="113">
        <v>0</v>
      </c>
      <c r="T201" s="114">
        <f>S201*H201</f>
        <v>0</v>
      </c>
      <c r="AR201" s="115" t="s">
        <v>90</v>
      </c>
      <c r="AT201" s="115" t="s">
        <v>88</v>
      </c>
      <c r="AU201" s="115" t="s">
        <v>46</v>
      </c>
      <c r="AY201" s="10" t="s">
        <v>87</v>
      </c>
      <c r="BE201" s="33">
        <f>IF(N201="základná",J201,0)</f>
        <v>0</v>
      </c>
      <c r="BF201" s="33">
        <f>IF(N201="znížená",J201,0)</f>
        <v>0</v>
      </c>
      <c r="BG201" s="33">
        <f>IF(N201="zákl. prenesená",J201,0)</f>
        <v>0</v>
      </c>
      <c r="BH201" s="33">
        <f>IF(N201="zníž. prenesená",J201,0)</f>
        <v>0</v>
      </c>
      <c r="BI201" s="33">
        <f>IF(N201="nulová",J201,0)</f>
        <v>0</v>
      </c>
      <c r="BJ201" s="10" t="s">
        <v>46</v>
      </c>
      <c r="BK201" s="33">
        <f>ROUND(I201*H201,2)</f>
        <v>0</v>
      </c>
      <c r="BL201" s="10" t="s">
        <v>90</v>
      </c>
      <c r="BM201" s="115" t="s">
        <v>361</v>
      </c>
    </row>
    <row r="202" spans="2:65" s="7" customFormat="1" x14ac:dyDescent="0.2">
      <c r="B202" s="127"/>
      <c r="D202" s="128" t="s">
        <v>117</v>
      </c>
      <c r="E202" s="134" t="s">
        <v>0</v>
      </c>
      <c r="F202" s="129" t="s">
        <v>362</v>
      </c>
      <c r="H202" s="130">
        <v>8</v>
      </c>
      <c r="I202" s="131"/>
      <c r="L202" s="127"/>
      <c r="M202" s="132"/>
      <c r="T202" s="133"/>
      <c r="AT202" s="134" t="s">
        <v>117</v>
      </c>
      <c r="AU202" s="134" t="s">
        <v>46</v>
      </c>
      <c r="AV202" s="7" t="s">
        <v>46</v>
      </c>
      <c r="AW202" s="7" t="s">
        <v>18</v>
      </c>
      <c r="AX202" s="7" t="s">
        <v>44</v>
      </c>
      <c r="AY202" s="134" t="s">
        <v>87</v>
      </c>
    </row>
    <row r="203" spans="2:65" s="8" customFormat="1" x14ac:dyDescent="0.2">
      <c r="B203" s="149"/>
      <c r="D203" s="128" t="s">
        <v>117</v>
      </c>
      <c r="E203" s="150" t="s">
        <v>0</v>
      </c>
      <c r="F203" s="151" t="s">
        <v>173</v>
      </c>
      <c r="H203" s="152">
        <v>8</v>
      </c>
      <c r="I203" s="153"/>
      <c r="L203" s="149"/>
      <c r="M203" s="154"/>
      <c r="T203" s="155"/>
      <c r="AT203" s="150" t="s">
        <v>117</v>
      </c>
      <c r="AU203" s="150" t="s">
        <v>46</v>
      </c>
      <c r="AV203" s="8" t="s">
        <v>90</v>
      </c>
      <c r="AW203" s="8" t="s">
        <v>18</v>
      </c>
      <c r="AX203" s="8" t="s">
        <v>45</v>
      </c>
      <c r="AY203" s="150" t="s">
        <v>87</v>
      </c>
    </row>
    <row r="204" spans="2:65" s="1" customFormat="1" ht="24.2" customHeight="1" x14ac:dyDescent="0.2">
      <c r="B204" s="17"/>
      <c r="C204" s="116" t="s">
        <v>211</v>
      </c>
      <c r="D204" s="116" t="s">
        <v>103</v>
      </c>
      <c r="E204" s="117" t="s">
        <v>194</v>
      </c>
      <c r="F204" s="118" t="s">
        <v>195</v>
      </c>
      <c r="G204" s="119" t="s">
        <v>89</v>
      </c>
      <c r="H204" s="120">
        <v>3.2</v>
      </c>
      <c r="I204" s="121"/>
      <c r="J204" s="122">
        <f>ROUND(I204*H204,2)</f>
        <v>0</v>
      </c>
      <c r="K204" s="123"/>
      <c r="L204" s="124"/>
      <c r="M204" s="125" t="s">
        <v>0</v>
      </c>
      <c r="N204" s="126" t="s">
        <v>27</v>
      </c>
      <c r="P204" s="113">
        <f>O204*H204</f>
        <v>0</v>
      </c>
      <c r="Q204" s="113">
        <v>2.2000000000000001E-3</v>
      </c>
      <c r="R204" s="113">
        <f>Q204*H204</f>
        <v>7.0400000000000011E-3</v>
      </c>
      <c r="S204" s="113">
        <v>0</v>
      </c>
      <c r="T204" s="114">
        <f>S204*H204</f>
        <v>0</v>
      </c>
      <c r="AR204" s="115" t="s">
        <v>93</v>
      </c>
      <c r="AT204" s="115" t="s">
        <v>103</v>
      </c>
      <c r="AU204" s="115" t="s">
        <v>46</v>
      </c>
      <c r="AY204" s="10" t="s">
        <v>87</v>
      </c>
      <c r="BE204" s="33">
        <f>IF(N204="základná",J204,0)</f>
        <v>0</v>
      </c>
      <c r="BF204" s="33">
        <f>IF(N204="znížená",J204,0)</f>
        <v>0</v>
      </c>
      <c r="BG204" s="33">
        <f>IF(N204="zákl. prenesená",J204,0)</f>
        <v>0</v>
      </c>
      <c r="BH204" s="33">
        <f>IF(N204="zníž. prenesená",J204,0)</f>
        <v>0</v>
      </c>
      <c r="BI204" s="33">
        <f>IF(N204="nulová",J204,0)</f>
        <v>0</v>
      </c>
      <c r="BJ204" s="10" t="s">
        <v>46</v>
      </c>
      <c r="BK204" s="33">
        <f>ROUND(I204*H204,2)</f>
        <v>0</v>
      </c>
      <c r="BL204" s="10" t="s">
        <v>90</v>
      </c>
      <c r="BM204" s="115" t="s">
        <v>363</v>
      </c>
    </row>
    <row r="205" spans="2:65" s="1" customFormat="1" ht="24.2" customHeight="1" x14ac:dyDescent="0.2">
      <c r="B205" s="17"/>
      <c r="C205" s="116" t="s">
        <v>176</v>
      </c>
      <c r="D205" s="116" t="s">
        <v>103</v>
      </c>
      <c r="E205" s="117" t="s">
        <v>196</v>
      </c>
      <c r="F205" s="118" t="s">
        <v>197</v>
      </c>
      <c r="G205" s="119" t="s">
        <v>94</v>
      </c>
      <c r="H205" s="120">
        <v>8</v>
      </c>
      <c r="I205" s="121"/>
      <c r="J205" s="122">
        <f>ROUND(I205*H205,2)</f>
        <v>0</v>
      </c>
      <c r="K205" s="123"/>
      <c r="L205" s="124"/>
      <c r="M205" s="125" t="s">
        <v>0</v>
      </c>
      <c r="N205" s="126" t="s">
        <v>27</v>
      </c>
      <c r="P205" s="113">
        <f>O205*H205</f>
        <v>0</v>
      </c>
      <c r="Q205" s="113">
        <v>3.8000000000000002E-4</v>
      </c>
      <c r="R205" s="113">
        <f>Q205*H205</f>
        <v>3.0400000000000002E-3</v>
      </c>
      <c r="S205" s="113">
        <v>0</v>
      </c>
      <c r="T205" s="114">
        <f>S205*H205</f>
        <v>0</v>
      </c>
      <c r="AR205" s="115" t="s">
        <v>93</v>
      </c>
      <c r="AT205" s="115" t="s">
        <v>103</v>
      </c>
      <c r="AU205" s="115" t="s">
        <v>46</v>
      </c>
      <c r="AY205" s="10" t="s">
        <v>87</v>
      </c>
      <c r="BE205" s="33">
        <f>IF(N205="základná",J205,0)</f>
        <v>0</v>
      </c>
      <c r="BF205" s="33">
        <f>IF(N205="znížená",J205,0)</f>
        <v>0</v>
      </c>
      <c r="BG205" s="33">
        <f>IF(N205="zákl. prenesená",J205,0)</f>
        <v>0</v>
      </c>
      <c r="BH205" s="33">
        <f>IF(N205="zníž. prenesená",J205,0)</f>
        <v>0</v>
      </c>
      <c r="BI205" s="33">
        <f>IF(N205="nulová",J205,0)</f>
        <v>0</v>
      </c>
      <c r="BJ205" s="10" t="s">
        <v>46</v>
      </c>
      <c r="BK205" s="33">
        <f>ROUND(I205*H205,2)</f>
        <v>0</v>
      </c>
      <c r="BL205" s="10" t="s">
        <v>90</v>
      </c>
      <c r="BM205" s="115" t="s">
        <v>364</v>
      </c>
    </row>
    <row r="206" spans="2:65" s="1" customFormat="1" ht="21.75" customHeight="1" x14ac:dyDescent="0.2">
      <c r="B206" s="17"/>
      <c r="C206" s="116" t="s">
        <v>216</v>
      </c>
      <c r="D206" s="116" t="s">
        <v>103</v>
      </c>
      <c r="E206" s="117" t="s">
        <v>174</v>
      </c>
      <c r="F206" s="118" t="s">
        <v>175</v>
      </c>
      <c r="G206" s="119" t="s">
        <v>94</v>
      </c>
      <c r="H206" s="120">
        <v>40</v>
      </c>
      <c r="I206" s="121"/>
      <c r="J206" s="122">
        <f>ROUND(I206*H206,2)</f>
        <v>0</v>
      </c>
      <c r="K206" s="123"/>
      <c r="L206" s="124"/>
      <c r="M206" s="125" t="s">
        <v>0</v>
      </c>
      <c r="N206" s="126" t="s">
        <v>27</v>
      </c>
      <c r="P206" s="113">
        <f>O206*H206</f>
        <v>0</v>
      </c>
      <c r="Q206" s="113">
        <v>1.4999999999999999E-4</v>
      </c>
      <c r="R206" s="113">
        <f>Q206*H206</f>
        <v>5.9999999999999993E-3</v>
      </c>
      <c r="S206" s="113">
        <v>0</v>
      </c>
      <c r="T206" s="114">
        <f>S206*H206</f>
        <v>0</v>
      </c>
      <c r="AR206" s="115" t="s">
        <v>93</v>
      </c>
      <c r="AT206" s="115" t="s">
        <v>103</v>
      </c>
      <c r="AU206" s="115" t="s">
        <v>46</v>
      </c>
      <c r="AY206" s="10" t="s">
        <v>87</v>
      </c>
      <c r="BE206" s="33">
        <f>IF(N206="základná",J206,0)</f>
        <v>0</v>
      </c>
      <c r="BF206" s="33">
        <f>IF(N206="znížená",J206,0)</f>
        <v>0</v>
      </c>
      <c r="BG206" s="33">
        <f>IF(N206="zákl. prenesená",J206,0)</f>
        <v>0</v>
      </c>
      <c r="BH206" s="33">
        <f>IF(N206="zníž. prenesená",J206,0)</f>
        <v>0</v>
      </c>
      <c r="BI206" s="33">
        <f>IF(N206="nulová",J206,0)</f>
        <v>0</v>
      </c>
      <c r="BJ206" s="10" t="s">
        <v>46</v>
      </c>
      <c r="BK206" s="33">
        <f>ROUND(I206*H206,2)</f>
        <v>0</v>
      </c>
      <c r="BL206" s="10" t="s">
        <v>90</v>
      </c>
      <c r="BM206" s="115" t="s">
        <v>365</v>
      </c>
    </row>
    <row r="207" spans="2:65" s="1" customFormat="1" ht="37.9" customHeight="1" x14ac:dyDescent="0.2">
      <c r="B207" s="17"/>
      <c r="C207" s="104" t="s">
        <v>219</v>
      </c>
      <c r="D207" s="104" t="s">
        <v>88</v>
      </c>
      <c r="E207" s="105" t="s">
        <v>198</v>
      </c>
      <c r="F207" s="106" t="s">
        <v>199</v>
      </c>
      <c r="G207" s="107" t="s">
        <v>100</v>
      </c>
      <c r="H207" s="108">
        <v>117.81</v>
      </c>
      <c r="I207" s="109"/>
      <c r="J207" s="110">
        <f>ROUND(I207*H207,2)</f>
        <v>0</v>
      </c>
      <c r="K207" s="111"/>
      <c r="L207" s="17"/>
      <c r="M207" s="112" t="s">
        <v>0</v>
      </c>
      <c r="N207" s="78" t="s">
        <v>27</v>
      </c>
      <c r="P207" s="113">
        <f>O207*H207</f>
        <v>0</v>
      </c>
      <c r="Q207" s="113">
        <v>1.08E-3</v>
      </c>
      <c r="R207" s="113">
        <f>Q207*H207</f>
        <v>0.12723480000000001</v>
      </c>
      <c r="S207" s="113">
        <v>0</v>
      </c>
      <c r="T207" s="114">
        <f>S207*H207</f>
        <v>0</v>
      </c>
      <c r="AR207" s="115" t="s">
        <v>108</v>
      </c>
      <c r="AT207" s="115" t="s">
        <v>88</v>
      </c>
      <c r="AU207" s="115" t="s">
        <v>46</v>
      </c>
      <c r="AY207" s="10" t="s">
        <v>87</v>
      </c>
      <c r="BE207" s="33">
        <f>IF(N207="základná",J207,0)</f>
        <v>0</v>
      </c>
      <c r="BF207" s="33">
        <f>IF(N207="znížená",J207,0)</f>
        <v>0</v>
      </c>
      <c r="BG207" s="33">
        <f>IF(N207="zákl. prenesená",J207,0)</f>
        <v>0</v>
      </c>
      <c r="BH207" s="33">
        <f>IF(N207="zníž. prenesená",J207,0)</f>
        <v>0</v>
      </c>
      <c r="BI207" s="33">
        <f>IF(N207="nulová",J207,0)</f>
        <v>0</v>
      </c>
      <c r="BJ207" s="10" t="s">
        <v>46</v>
      </c>
      <c r="BK207" s="33">
        <f>ROUND(I207*H207,2)</f>
        <v>0</v>
      </c>
      <c r="BL207" s="10" t="s">
        <v>108</v>
      </c>
      <c r="BM207" s="115" t="s">
        <v>366</v>
      </c>
    </row>
    <row r="208" spans="2:65" s="7" customFormat="1" x14ac:dyDescent="0.2">
      <c r="B208" s="127"/>
      <c r="D208" s="128" t="s">
        <v>117</v>
      </c>
      <c r="E208" s="134" t="s">
        <v>0</v>
      </c>
      <c r="F208" s="129" t="s">
        <v>367</v>
      </c>
      <c r="H208" s="130">
        <v>77.28</v>
      </c>
      <c r="I208" s="131"/>
      <c r="L208" s="127"/>
      <c r="M208" s="132"/>
      <c r="T208" s="133"/>
      <c r="AT208" s="134" t="s">
        <v>117</v>
      </c>
      <c r="AU208" s="134" t="s">
        <v>46</v>
      </c>
      <c r="AV208" s="7" t="s">
        <v>46</v>
      </c>
      <c r="AW208" s="7" t="s">
        <v>18</v>
      </c>
      <c r="AX208" s="7" t="s">
        <v>44</v>
      </c>
      <c r="AY208" s="134" t="s">
        <v>87</v>
      </c>
    </row>
    <row r="209" spans="2:65" s="7" customFormat="1" x14ac:dyDescent="0.2">
      <c r="B209" s="127"/>
      <c r="D209" s="128" t="s">
        <v>117</v>
      </c>
      <c r="E209" s="134" t="s">
        <v>0</v>
      </c>
      <c r="F209" s="129" t="s">
        <v>368</v>
      </c>
      <c r="H209" s="130">
        <v>40.53</v>
      </c>
      <c r="I209" s="131"/>
      <c r="L209" s="127"/>
      <c r="M209" s="132"/>
      <c r="T209" s="133"/>
      <c r="AT209" s="134" t="s">
        <v>117</v>
      </c>
      <c r="AU209" s="134" t="s">
        <v>46</v>
      </c>
      <c r="AV209" s="7" t="s">
        <v>46</v>
      </c>
      <c r="AW209" s="7" t="s">
        <v>18</v>
      </c>
      <c r="AX209" s="7" t="s">
        <v>44</v>
      </c>
      <c r="AY209" s="134" t="s">
        <v>87</v>
      </c>
    </row>
    <row r="210" spans="2:65" s="8" customFormat="1" x14ac:dyDescent="0.2">
      <c r="B210" s="149"/>
      <c r="D210" s="128" t="s">
        <v>117</v>
      </c>
      <c r="E210" s="150" t="s">
        <v>150</v>
      </c>
      <c r="F210" s="151" t="s">
        <v>173</v>
      </c>
      <c r="H210" s="152">
        <v>117.81</v>
      </c>
      <c r="I210" s="153"/>
      <c r="L210" s="149"/>
      <c r="M210" s="154"/>
      <c r="T210" s="155"/>
      <c r="AT210" s="150" t="s">
        <v>117</v>
      </c>
      <c r="AU210" s="150" t="s">
        <v>46</v>
      </c>
      <c r="AV210" s="8" t="s">
        <v>90</v>
      </c>
      <c r="AW210" s="8" t="s">
        <v>18</v>
      </c>
      <c r="AX210" s="8" t="s">
        <v>45</v>
      </c>
      <c r="AY210" s="150" t="s">
        <v>87</v>
      </c>
    </row>
    <row r="211" spans="2:65" s="1" customFormat="1" ht="21.75" customHeight="1" x14ac:dyDescent="0.2">
      <c r="B211" s="17"/>
      <c r="C211" s="116" t="s">
        <v>220</v>
      </c>
      <c r="D211" s="116" t="s">
        <v>103</v>
      </c>
      <c r="E211" s="117" t="s">
        <v>174</v>
      </c>
      <c r="F211" s="118" t="s">
        <v>175</v>
      </c>
      <c r="G211" s="119" t="s">
        <v>94</v>
      </c>
      <c r="H211" s="120">
        <v>942.48</v>
      </c>
      <c r="I211" s="121"/>
      <c r="J211" s="122">
        <f>ROUND(I211*H211,2)</f>
        <v>0</v>
      </c>
      <c r="K211" s="123"/>
      <c r="L211" s="124"/>
      <c r="M211" s="125" t="s">
        <v>0</v>
      </c>
      <c r="N211" s="126" t="s">
        <v>27</v>
      </c>
      <c r="P211" s="113">
        <f>O211*H211</f>
        <v>0</v>
      </c>
      <c r="Q211" s="113">
        <v>1.4999999999999999E-4</v>
      </c>
      <c r="R211" s="113">
        <f>Q211*H211</f>
        <v>0.141372</v>
      </c>
      <c r="S211" s="113">
        <v>0</v>
      </c>
      <c r="T211" s="114">
        <f>S211*H211</f>
        <v>0</v>
      </c>
      <c r="AR211" s="115" t="s">
        <v>176</v>
      </c>
      <c r="AT211" s="115" t="s">
        <v>103</v>
      </c>
      <c r="AU211" s="115" t="s">
        <v>46</v>
      </c>
      <c r="AY211" s="10" t="s">
        <v>87</v>
      </c>
      <c r="BE211" s="33">
        <f>IF(N211="základná",J211,0)</f>
        <v>0</v>
      </c>
      <c r="BF211" s="33">
        <f>IF(N211="znížená",J211,0)</f>
        <v>0</v>
      </c>
      <c r="BG211" s="33">
        <f>IF(N211="zákl. prenesená",J211,0)</f>
        <v>0</v>
      </c>
      <c r="BH211" s="33">
        <f>IF(N211="zníž. prenesená",J211,0)</f>
        <v>0</v>
      </c>
      <c r="BI211" s="33">
        <f>IF(N211="nulová",J211,0)</f>
        <v>0</v>
      </c>
      <c r="BJ211" s="10" t="s">
        <v>46</v>
      </c>
      <c r="BK211" s="33">
        <f>ROUND(I211*H211,2)</f>
        <v>0</v>
      </c>
      <c r="BL211" s="10" t="s">
        <v>108</v>
      </c>
      <c r="BM211" s="115" t="s">
        <v>369</v>
      </c>
    </row>
    <row r="212" spans="2:65" s="1" customFormat="1" ht="16.5" customHeight="1" x14ac:dyDescent="0.2">
      <c r="B212" s="17"/>
      <c r="C212" s="104" t="s">
        <v>223</v>
      </c>
      <c r="D212" s="104" t="s">
        <v>88</v>
      </c>
      <c r="E212" s="105" t="s">
        <v>200</v>
      </c>
      <c r="F212" s="106" t="s">
        <v>201</v>
      </c>
      <c r="G212" s="107" t="s">
        <v>100</v>
      </c>
      <c r="H212" s="108">
        <v>117.81</v>
      </c>
      <c r="I212" s="109"/>
      <c r="J212" s="110">
        <f>ROUND(I212*H212,2)</f>
        <v>0</v>
      </c>
      <c r="K212" s="111"/>
      <c r="L212" s="17"/>
      <c r="M212" s="112" t="s">
        <v>0</v>
      </c>
      <c r="N212" s="78" t="s">
        <v>27</v>
      </c>
      <c r="P212" s="113">
        <f>O212*H212</f>
        <v>0</v>
      </c>
      <c r="Q212" s="113">
        <v>1.08E-3</v>
      </c>
      <c r="R212" s="113">
        <f>Q212*H212</f>
        <v>0.12723480000000001</v>
      </c>
      <c r="S212" s="113">
        <v>8.0000000000000002E-3</v>
      </c>
      <c r="T212" s="114">
        <f>S212*H212</f>
        <v>0.94247999999999998</v>
      </c>
      <c r="AR212" s="115" t="s">
        <v>108</v>
      </c>
      <c r="AT212" s="115" t="s">
        <v>88</v>
      </c>
      <c r="AU212" s="115" t="s">
        <v>46</v>
      </c>
      <c r="AY212" s="10" t="s">
        <v>87</v>
      </c>
      <c r="BE212" s="33">
        <f>IF(N212="základná",J212,0)</f>
        <v>0</v>
      </c>
      <c r="BF212" s="33">
        <f>IF(N212="znížená",J212,0)</f>
        <v>0</v>
      </c>
      <c r="BG212" s="33">
        <f>IF(N212="zákl. prenesená",J212,0)</f>
        <v>0</v>
      </c>
      <c r="BH212" s="33">
        <f>IF(N212="zníž. prenesená",J212,0)</f>
        <v>0</v>
      </c>
      <c r="BI212" s="33">
        <f>IF(N212="nulová",J212,0)</f>
        <v>0</v>
      </c>
      <c r="BJ212" s="10" t="s">
        <v>46</v>
      </c>
      <c r="BK212" s="33">
        <f>ROUND(I212*H212,2)</f>
        <v>0</v>
      </c>
      <c r="BL212" s="10" t="s">
        <v>108</v>
      </c>
      <c r="BM212" s="115" t="s">
        <v>370</v>
      </c>
    </row>
    <row r="213" spans="2:65" s="7" customFormat="1" x14ac:dyDescent="0.2">
      <c r="B213" s="127"/>
      <c r="D213" s="128" t="s">
        <v>117</v>
      </c>
      <c r="E213" s="134" t="s">
        <v>0</v>
      </c>
      <c r="F213" s="129" t="s">
        <v>150</v>
      </c>
      <c r="H213" s="130">
        <v>117.81</v>
      </c>
      <c r="I213" s="131"/>
      <c r="L213" s="127"/>
      <c r="M213" s="132"/>
      <c r="T213" s="133"/>
      <c r="AT213" s="134" t="s">
        <v>117</v>
      </c>
      <c r="AU213" s="134" t="s">
        <v>46</v>
      </c>
      <c r="AV213" s="7" t="s">
        <v>46</v>
      </c>
      <c r="AW213" s="7" t="s">
        <v>18</v>
      </c>
      <c r="AX213" s="7" t="s">
        <v>45</v>
      </c>
      <c r="AY213" s="134" t="s">
        <v>87</v>
      </c>
    </row>
    <row r="214" spans="2:65" s="1" customFormat="1" ht="24.2" customHeight="1" x14ac:dyDescent="0.2">
      <c r="B214" s="17"/>
      <c r="C214" s="104" t="s">
        <v>226</v>
      </c>
      <c r="D214" s="104" t="s">
        <v>88</v>
      </c>
      <c r="E214" s="105" t="s">
        <v>202</v>
      </c>
      <c r="F214" s="106" t="s">
        <v>203</v>
      </c>
      <c r="G214" s="107" t="s">
        <v>89</v>
      </c>
      <c r="H214" s="108">
        <v>328.125</v>
      </c>
      <c r="I214" s="109"/>
      <c r="J214" s="110">
        <f>ROUND(I214*H214,2)</f>
        <v>0</v>
      </c>
      <c r="K214" s="111"/>
      <c r="L214" s="17"/>
      <c r="M214" s="112" t="s">
        <v>0</v>
      </c>
      <c r="N214" s="78" t="s">
        <v>27</v>
      </c>
      <c r="P214" s="113">
        <f>O214*H214</f>
        <v>0</v>
      </c>
      <c r="Q214" s="113">
        <v>0</v>
      </c>
      <c r="R214" s="113">
        <f>Q214*H214</f>
        <v>0</v>
      </c>
      <c r="S214" s="113">
        <v>0</v>
      </c>
      <c r="T214" s="114">
        <f>S214*H214</f>
        <v>0</v>
      </c>
      <c r="AR214" s="115" t="s">
        <v>108</v>
      </c>
      <c r="AT214" s="115" t="s">
        <v>88</v>
      </c>
      <c r="AU214" s="115" t="s">
        <v>46</v>
      </c>
      <c r="AY214" s="10" t="s">
        <v>87</v>
      </c>
      <c r="BE214" s="33">
        <f>IF(N214="základná",J214,0)</f>
        <v>0</v>
      </c>
      <c r="BF214" s="33">
        <f>IF(N214="znížená",J214,0)</f>
        <v>0</v>
      </c>
      <c r="BG214" s="33">
        <f>IF(N214="zákl. prenesená",J214,0)</f>
        <v>0</v>
      </c>
      <c r="BH214" s="33">
        <f>IF(N214="zníž. prenesená",J214,0)</f>
        <v>0</v>
      </c>
      <c r="BI214" s="33">
        <f>IF(N214="nulová",J214,0)</f>
        <v>0</v>
      </c>
      <c r="BJ214" s="10" t="s">
        <v>46</v>
      </c>
      <c r="BK214" s="33">
        <f>ROUND(I214*H214,2)</f>
        <v>0</v>
      </c>
      <c r="BL214" s="10" t="s">
        <v>108</v>
      </c>
      <c r="BM214" s="115" t="s">
        <v>371</v>
      </c>
    </row>
    <row r="215" spans="2:65" s="7" customFormat="1" x14ac:dyDescent="0.2">
      <c r="B215" s="127"/>
      <c r="D215" s="128" t="s">
        <v>117</v>
      </c>
      <c r="E215" s="134" t="s">
        <v>0</v>
      </c>
      <c r="F215" s="129" t="s">
        <v>372</v>
      </c>
      <c r="H215" s="130">
        <v>206.85</v>
      </c>
      <c r="I215" s="131"/>
      <c r="L215" s="127"/>
      <c r="M215" s="132"/>
      <c r="T215" s="133"/>
      <c r="AT215" s="134" t="s">
        <v>117</v>
      </c>
      <c r="AU215" s="134" t="s">
        <v>46</v>
      </c>
      <c r="AV215" s="7" t="s">
        <v>46</v>
      </c>
      <c r="AW215" s="7" t="s">
        <v>18</v>
      </c>
      <c r="AX215" s="7" t="s">
        <v>44</v>
      </c>
      <c r="AY215" s="134" t="s">
        <v>87</v>
      </c>
    </row>
    <row r="216" spans="2:65" s="7" customFormat="1" x14ac:dyDescent="0.2">
      <c r="B216" s="127"/>
      <c r="D216" s="128" t="s">
        <v>117</v>
      </c>
      <c r="E216" s="134" t="s">
        <v>0</v>
      </c>
      <c r="F216" s="129" t="s">
        <v>335</v>
      </c>
      <c r="H216" s="130">
        <v>121.27500000000001</v>
      </c>
      <c r="I216" s="131"/>
      <c r="L216" s="127"/>
      <c r="M216" s="132"/>
      <c r="T216" s="133"/>
      <c r="AT216" s="134" t="s">
        <v>117</v>
      </c>
      <c r="AU216" s="134" t="s">
        <v>46</v>
      </c>
      <c r="AV216" s="7" t="s">
        <v>46</v>
      </c>
      <c r="AW216" s="7" t="s">
        <v>18</v>
      </c>
      <c r="AX216" s="7" t="s">
        <v>44</v>
      </c>
      <c r="AY216" s="134" t="s">
        <v>87</v>
      </c>
    </row>
    <row r="217" spans="2:65" s="8" customFormat="1" x14ac:dyDescent="0.2">
      <c r="B217" s="149"/>
      <c r="D217" s="128" t="s">
        <v>117</v>
      </c>
      <c r="E217" s="150" t="s">
        <v>0</v>
      </c>
      <c r="F217" s="151" t="s">
        <v>173</v>
      </c>
      <c r="H217" s="152">
        <v>328.125</v>
      </c>
      <c r="I217" s="153"/>
      <c r="L217" s="149"/>
      <c r="M217" s="154"/>
      <c r="T217" s="155"/>
      <c r="AT217" s="150" t="s">
        <v>117</v>
      </c>
      <c r="AU217" s="150" t="s">
        <v>46</v>
      </c>
      <c r="AV217" s="8" t="s">
        <v>90</v>
      </c>
      <c r="AW217" s="8" t="s">
        <v>18</v>
      </c>
      <c r="AX217" s="8" t="s">
        <v>45</v>
      </c>
      <c r="AY217" s="150" t="s">
        <v>87</v>
      </c>
    </row>
    <row r="218" spans="2:65" s="1" customFormat="1" ht="16.5" customHeight="1" x14ac:dyDescent="0.2">
      <c r="B218" s="17"/>
      <c r="C218" s="116" t="s">
        <v>227</v>
      </c>
      <c r="D218" s="116" t="s">
        <v>103</v>
      </c>
      <c r="E218" s="117" t="s">
        <v>204</v>
      </c>
      <c r="F218" s="118" t="s">
        <v>205</v>
      </c>
      <c r="G218" s="119" t="s">
        <v>89</v>
      </c>
      <c r="H218" s="120">
        <v>377.34399999999999</v>
      </c>
      <c r="I218" s="121"/>
      <c r="J218" s="122">
        <f>ROUND(I218*H218,2)</f>
        <v>0</v>
      </c>
      <c r="K218" s="123"/>
      <c r="L218" s="124"/>
      <c r="M218" s="125" t="s">
        <v>0</v>
      </c>
      <c r="N218" s="126" t="s">
        <v>27</v>
      </c>
      <c r="P218" s="113">
        <f>O218*H218</f>
        <v>0</v>
      </c>
      <c r="Q218" s="113">
        <v>1.3999999999999999E-4</v>
      </c>
      <c r="R218" s="113">
        <f>Q218*H218</f>
        <v>5.2828159999999992E-2</v>
      </c>
      <c r="S218" s="113">
        <v>0</v>
      </c>
      <c r="T218" s="114">
        <f>S218*H218</f>
        <v>0</v>
      </c>
      <c r="AR218" s="115" t="s">
        <v>176</v>
      </c>
      <c r="AT218" s="115" t="s">
        <v>103</v>
      </c>
      <c r="AU218" s="115" t="s">
        <v>46</v>
      </c>
      <c r="AY218" s="10" t="s">
        <v>87</v>
      </c>
      <c r="BE218" s="33">
        <f>IF(N218="základná",J218,0)</f>
        <v>0</v>
      </c>
      <c r="BF218" s="33">
        <f>IF(N218="znížená",J218,0)</f>
        <v>0</v>
      </c>
      <c r="BG218" s="33">
        <f>IF(N218="zákl. prenesená",J218,0)</f>
        <v>0</v>
      </c>
      <c r="BH218" s="33">
        <f>IF(N218="zníž. prenesená",J218,0)</f>
        <v>0</v>
      </c>
      <c r="BI218" s="33">
        <f>IF(N218="nulová",J218,0)</f>
        <v>0</v>
      </c>
      <c r="BJ218" s="10" t="s">
        <v>46</v>
      </c>
      <c r="BK218" s="33">
        <f>ROUND(I218*H218,2)</f>
        <v>0</v>
      </c>
      <c r="BL218" s="10" t="s">
        <v>108</v>
      </c>
      <c r="BM218" s="115" t="s">
        <v>373</v>
      </c>
    </row>
    <row r="219" spans="2:65" s="7" customFormat="1" x14ac:dyDescent="0.2">
      <c r="B219" s="127"/>
      <c r="D219" s="128" t="s">
        <v>117</v>
      </c>
      <c r="F219" s="129" t="s">
        <v>374</v>
      </c>
      <c r="H219" s="130">
        <v>377.34399999999999</v>
      </c>
      <c r="I219" s="131"/>
      <c r="L219" s="127"/>
      <c r="M219" s="132"/>
      <c r="T219" s="133"/>
      <c r="AT219" s="134" t="s">
        <v>117</v>
      </c>
      <c r="AU219" s="134" t="s">
        <v>46</v>
      </c>
      <c r="AV219" s="7" t="s">
        <v>46</v>
      </c>
      <c r="AW219" s="7" t="s">
        <v>1</v>
      </c>
      <c r="AX219" s="7" t="s">
        <v>45</v>
      </c>
      <c r="AY219" s="134" t="s">
        <v>87</v>
      </c>
    </row>
    <row r="220" spans="2:65" s="1" customFormat="1" ht="24.2" customHeight="1" x14ac:dyDescent="0.2">
      <c r="B220" s="17"/>
      <c r="C220" s="104" t="s">
        <v>228</v>
      </c>
      <c r="D220" s="104" t="s">
        <v>88</v>
      </c>
      <c r="E220" s="105" t="s">
        <v>206</v>
      </c>
      <c r="F220" s="106" t="s">
        <v>207</v>
      </c>
      <c r="G220" s="107" t="s">
        <v>94</v>
      </c>
      <c r="H220" s="108">
        <v>109</v>
      </c>
      <c r="I220" s="109"/>
      <c r="J220" s="110">
        <f>ROUND(I220*H220,2)</f>
        <v>0</v>
      </c>
      <c r="K220" s="111"/>
      <c r="L220" s="17"/>
      <c r="M220" s="112" t="s">
        <v>0</v>
      </c>
      <c r="N220" s="78" t="s">
        <v>27</v>
      </c>
      <c r="P220" s="113">
        <f>O220*H220</f>
        <v>0</v>
      </c>
      <c r="Q220" s="113">
        <v>0</v>
      </c>
      <c r="R220" s="113">
        <f>Q220*H220</f>
        <v>0</v>
      </c>
      <c r="S220" s="113">
        <v>0</v>
      </c>
      <c r="T220" s="114">
        <f>S220*H220</f>
        <v>0</v>
      </c>
      <c r="AR220" s="115" t="s">
        <v>108</v>
      </c>
      <c r="AT220" s="115" t="s">
        <v>88</v>
      </c>
      <c r="AU220" s="115" t="s">
        <v>46</v>
      </c>
      <c r="AY220" s="10" t="s">
        <v>87</v>
      </c>
      <c r="BE220" s="33">
        <f>IF(N220="základná",J220,0)</f>
        <v>0</v>
      </c>
      <c r="BF220" s="33">
        <f>IF(N220="znížená",J220,0)</f>
        <v>0</v>
      </c>
      <c r="BG220" s="33">
        <f>IF(N220="zákl. prenesená",J220,0)</f>
        <v>0</v>
      </c>
      <c r="BH220" s="33">
        <f>IF(N220="zníž. prenesená",J220,0)</f>
        <v>0</v>
      </c>
      <c r="BI220" s="33">
        <f>IF(N220="nulová",J220,0)</f>
        <v>0</v>
      </c>
      <c r="BJ220" s="10" t="s">
        <v>46</v>
      </c>
      <c r="BK220" s="33">
        <f>ROUND(I220*H220,2)</f>
        <v>0</v>
      </c>
      <c r="BL220" s="10" t="s">
        <v>108</v>
      </c>
      <c r="BM220" s="115" t="s">
        <v>375</v>
      </c>
    </row>
    <row r="221" spans="2:65" s="7" customFormat="1" x14ac:dyDescent="0.2">
      <c r="B221" s="127"/>
      <c r="D221" s="128" t="s">
        <v>117</v>
      </c>
      <c r="E221" s="134" t="s">
        <v>0</v>
      </c>
      <c r="F221" s="129" t="s">
        <v>376</v>
      </c>
      <c r="H221" s="130">
        <v>109</v>
      </c>
      <c r="I221" s="131"/>
      <c r="L221" s="127"/>
      <c r="M221" s="132"/>
      <c r="T221" s="133"/>
      <c r="AT221" s="134" t="s">
        <v>117</v>
      </c>
      <c r="AU221" s="134" t="s">
        <v>46</v>
      </c>
      <c r="AV221" s="7" t="s">
        <v>46</v>
      </c>
      <c r="AW221" s="7" t="s">
        <v>18</v>
      </c>
      <c r="AX221" s="7" t="s">
        <v>44</v>
      </c>
      <c r="AY221" s="134" t="s">
        <v>87</v>
      </c>
    </row>
    <row r="222" spans="2:65" s="8" customFormat="1" x14ac:dyDescent="0.2">
      <c r="B222" s="149"/>
      <c r="D222" s="128" t="s">
        <v>117</v>
      </c>
      <c r="E222" s="150" t="s">
        <v>0</v>
      </c>
      <c r="F222" s="151" t="s">
        <v>173</v>
      </c>
      <c r="H222" s="152">
        <v>109</v>
      </c>
      <c r="I222" s="153"/>
      <c r="L222" s="149"/>
      <c r="M222" s="154"/>
      <c r="T222" s="155"/>
      <c r="AT222" s="150" t="s">
        <v>117</v>
      </c>
      <c r="AU222" s="150" t="s">
        <v>46</v>
      </c>
      <c r="AV222" s="8" t="s">
        <v>90</v>
      </c>
      <c r="AW222" s="8" t="s">
        <v>18</v>
      </c>
      <c r="AX222" s="8" t="s">
        <v>45</v>
      </c>
      <c r="AY222" s="150" t="s">
        <v>87</v>
      </c>
    </row>
    <row r="223" spans="2:65" s="1" customFormat="1" ht="24.2" customHeight="1" x14ac:dyDescent="0.2">
      <c r="B223" s="17"/>
      <c r="C223" s="116" t="s">
        <v>229</v>
      </c>
      <c r="D223" s="116" t="s">
        <v>103</v>
      </c>
      <c r="E223" s="117" t="s">
        <v>209</v>
      </c>
      <c r="F223" s="118" t="s">
        <v>210</v>
      </c>
      <c r="G223" s="119" t="s">
        <v>89</v>
      </c>
      <c r="H223" s="120">
        <v>19.62</v>
      </c>
      <c r="I223" s="121"/>
      <c r="J223" s="122">
        <f>ROUND(I223*H223,2)</f>
        <v>0</v>
      </c>
      <c r="K223" s="123"/>
      <c r="L223" s="124"/>
      <c r="M223" s="125" t="s">
        <v>0</v>
      </c>
      <c r="N223" s="126" t="s">
        <v>27</v>
      </c>
      <c r="P223" s="113">
        <f>O223*H223</f>
        <v>0</v>
      </c>
      <c r="Q223" s="113">
        <v>2.5400000000000002E-3</v>
      </c>
      <c r="R223" s="113">
        <f>Q223*H223</f>
        <v>4.9834800000000005E-2</v>
      </c>
      <c r="S223" s="113">
        <v>0</v>
      </c>
      <c r="T223" s="114">
        <f>S223*H223</f>
        <v>0</v>
      </c>
      <c r="AR223" s="115" t="s">
        <v>176</v>
      </c>
      <c r="AT223" s="115" t="s">
        <v>103</v>
      </c>
      <c r="AU223" s="115" t="s">
        <v>46</v>
      </c>
      <c r="AY223" s="10" t="s">
        <v>87</v>
      </c>
      <c r="BE223" s="33">
        <f>IF(N223="základná",J223,0)</f>
        <v>0</v>
      </c>
      <c r="BF223" s="33">
        <f>IF(N223="znížená",J223,0)</f>
        <v>0</v>
      </c>
      <c r="BG223" s="33">
        <f>IF(N223="zákl. prenesená",J223,0)</f>
        <v>0</v>
      </c>
      <c r="BH223" s="33">
        <f>IF(N223="zníž. prenesená",J223,0)</f>
        <v>0</v>
      </c>
      <c r="BI223" s="33">
        <f>IF(N223="nulová",J223,0)</f>
        <v>0</v>
      </c>
      <c r="BJ223" s="10" t="s">
        <v>46</v>
      </c>
      <c r="BK223" s="33">
        <f>ROUND(I223*H223,2)</f>
        <v>0</v>
      </c>
      <c r="BL223" s="10" t="s">
        <v>108</v>
      </c>
      <c r="BM223" s="115" t="s">
        <v>377</v>
      </c>
    </row>
    <row r="224" spans="2:65" s="1" customFormat="1" ht="16.5" customHeight="1" x14ac:dyDescent="0.2">
      <c r="B224" s="17"/>
      <c r="C224" s="116" t="s">
        <v>230</v>
      </c>
      <c r="D224" s="116" t="s">
        <v>103</v>
      </c>
      <c r="E224" s="117" t="s">
        <v>212</v>
      </c>
      <c r="F224" s="118" t="s">
        <v>213</v>
      </c>
      <c r="G224" s="119" t="s">
        <v>94</v>
      </c>
      <c r="H224" s="120">
        <v>109</v>
      </c>
      <c r="I224" s="121"/>
      <c r="J224" s="122">
        <f>ROUND(I224*H224,2)</f>
        <v>0</v>
      </c>
      <c r="K224" s="123"/>
      <c r="L224" s="124"/>
      <c r="M224" s="125" t="s">
        <v>0</v>
      </c>
      <c r="N224" s="126" t="s">
        <v>27</v>
      </c>
      <c r="P224" s="113">
        <f>O224*H224</f>
        <v>0</v>
      </c>
      <c r="Q224" s="113">
        <v>2.9999999999999997E-4</v>
      </c>
      <c r="R224" s="113">
        <f>Q224*H224</f>
        <v>3.27E-2</v>
      </c>
      <c r="S224" s="113">
        <v>0</v>
      </c>
      <c r="T224" s="114">
        <f>S224*H224</f>
        <v>0</v>
      </c>
      <c r="AR224" s="115" t="s">
        <v>176</v>
      </c>
      <c r="AT224" s="115" t="s">
        <v>103</v>
      </c>
      <c r="AU224" s="115" t="s">
        <v>46</v>
      </c>
      <c r="AY224" s="10" t="s">
        <v>87</v>
      </c>
      <c r="BE224" s="33">
        <f>IF(N224="základná",J224,0)</f>
        <v>0</v>
      </c>
      <c r="BF224" s="33">
        <f>IF(N224="znížená",J224,0)</f>
        <v>0</v>
      </c>
      <c r="BG224" s="33">
        <f>IF(N224="zákl. prenesená",J224,0)</f>
        <v>0</v>
      </c>
      <c r="BH224" s="33">
        <f>IF(N224="zníž. prenesená",J224,0)</f>
        <v>0</v>
      </c>
      <c r="BI224" s="33">
        <f>IF(N224="nulová",J224,0)</f>
        <v>0</v>
      </c>
      <c r="BJ224" s="10" t="s">
        <v>46</v>
      </c>
      <c r="BK224" s="33">
        <f>ROUND(I224*H224,2)</f>
        <v>0</v>
      </c>
      <c r="BL224" s="10" t="s">
        <v>108</v>
      </c>
      <c r="BM224" s="115" t="s">
        <v>378</v>
      </c>
    </row>
    <row r="225" spans="2:65" s="1" customFormat="1" ht="24.2" customHeight="1" x14ac:dyDescent="0.2">
      <c r="B225" s="17"/>
      <c r="C225" s="104" t="s">
        <v>231</v>
      </c>
      <c r="D225" s="104" t="s">
        <v>88</v>
      </c>
      <c r="E225" s="105" t="s">
        <v>214</v>
      </c>
      <c r="F225" s="106" t="s">
        <v>215</v>
      </c>
      <c r="G225" s="107" t="s">
        <v>89</v>
      </c>
      <c r="H225" s="108">
        <v>500.32499999999999</v>
      </c>
      <c r="I225" s="109"/>
      <c r="J225" s="110">
        <f>ROUND(I225*H225,2)</f>
        <v>0</v>
      </c>
      <c r="K225" s="111"/>
      <c r="L225" s="17"/>
      <c r="M225" s="112" t="s">
        <v>0</v>
      </c>
      <c r="N225" s="78" t="s">
        <v>27</v>
      </c>
      <c r="P225" s="113">
        <f>O225*H225</f>
        <v>0</v>
      </c>
      <c r="Q225" s="113">
        <v>0</v>
      </c>
      <c r="R225" s="113">
        <f>Q225*H225</f>
        <v>0</v>
      </c>
      <c r="S225" s="113">
        <v>0</v>
      </c>
      <c r="T225" s="114">
        <f>S225*H225</f>
        <v>0</v>
      </c>
      <c r="AR225" s="115" t="s">
        <v>108</v>
      </c>
      <c r="AT225" s="115" t="s">
        <v>88</v>
      </c>
      <c r="AU225" s="115" t="s">
        <v>46</v>
      </c>
      <c r="AY225" s="10" t="s">
        <v>87</v>
      </c>
      <c r="BE225" s="33">
        <f>IF(N225="základná",J225,0)</f>
        <v>0</v>
      </c>
      <c r="BF225" s="33">
        <f>IF(N225="znížená",J225,0)</f>
        <v>0</v>
      </c>
      <c r="BG225" s="33">
        <f>IF(N225="zákl. prenesená",J225,0)</f>
        <v>0</v>
      </c>
      <c r="BH225" s="33">
        <f>IF(N225="zníž. prenesená",J225,0)</f>
        <v>0</v>
      </c>
      <c r="BI225" s="33">
        <f>IF(N225="nulová",J225,0)</f>
        <v>0</v>
      </c>
      <c r="BJ225" s="10" t="s">
        <v>46</v>
      </c>
      <c r="BK225" s="33">
        <f>ROUND(I225*H225,2)</f>
        <v>0</v>
      </c>
      <c r="BL225" s="10" t="s">
        <v>108</v>
      </c>
      <c r="BM225" s="115" t="s">
        <v>379</v>
      </c>
    </row>
    <row r="226" spans="2:65" s="9" customFormat="1" x14ac:dyDescent="0.2">
      <c r="B226" s="156"/>
      <c r="D226" s="128" t="s">
        <v>117</v>
      </c>
      <c r="E226" s="157" t="s">
        <v>0</v>
      </c>
      <c r="F226" s="158" t="s">
        <v>354</v>
      </c>
      <c r="H226" s="157" t="s">
        <v>0</v>
      </c>
      <c r="I226" s="159"/>
      <c r="L226" s="156"/>
      <c r="M226" s="160"/>
      <c r="T226" s="161"/>
      <c r="AT226" s="157" t="s">
        <v>117</v>
      </c>
      <c r="AU226" s="157" t="s">
        <v>46</v>
      </c>
      <c r="AV226" s="9" t="s">
        <v>45</v>
      </c>
      <c r="AW226" s="9" t="s">
        <v>18</v>
      </c>
      <c r="AX226" s="9" t="s">
        <v>44</v>
      </c>
      <c r="AY226" s="157" t="s">
        <v>87</v>
      </c>
    </row>
    <row r="227" spans="2:65" s="7" customFormat="1" x14ac:dyDescent="0.2">
      <c r="B227" s="127"/>
      <c r="D227" s="128" t="s">
        <v>117</v>
      </c>
      <c r="E227" s="134" t="s">
        <v>0</v>
      </c>
      <c r="F227" s="129" t="s">
        <v>380</v>
      </c>
      <c r="H227" s="130">
        <v>183.75</v>
      </c>
      <c r="I227" s="131"/>
      <c r="L227" s="127"/>
      <c r="M227" s="132"/>
      <c r="T227" s="133"/>
      <c r="AT227" s="134" t="s">
        <v>117</v>
      </c>
      <c r="AU227" s="134" t="s">
        <v>46</v>
      </c>
      <c r="AV227" s="7" t="s">
        <v>46</v>
      </c>
      <c r="AW227" s="7" t="s">
        <v>18</v>
      </c>
      <c r="AX227" s="7" t="s">
        <v>44</v>
      </c>
      <c r="AY227" s="134" t="s">
        <v>87</v>
      </c>
    </row>
    <row r="228" spans="2:65" s="7" customFormat="1" x14ac:dyDescent="0.2">
      <c r="B228" s="127"/>
      <c r="D228" s="128" t="s">
        <v>117</v>
      </c>
      <c r="E228" s="134" t="s">
        <v>0</v>
      </c>
      <c r="F228" s="129" t="s">
        <v>381</v>
      </c>
      <c r="H228" s="130">
        <v>91.875</v>
      </c>
      <c r="I228" s="131"/>
      <c r="L228" s="127"/>
      <c r="M228" s="132"/>
      <c r="T228" s="133"/>
      <c r="AT228" s="134" t="s">
        <v>117</v>
      </c>
      <c r="AU228" s="134" t="s">
        <v>46</v>
      </c>
      <c r="AV228" s="7" t="s">
        <v>46</v>
      </c>
      <c r="AW228" s="7" t="s">
        <v>18</v>
      </c>
      <c r="AX228" s="7" t="s">
        <v>44</v>
      </c>
      <c r="AY228" s="134" t="s">
        <v>87</v>
      </c>
    </row>
    <row r="229" spans="2:65" s="7" customFormat="1" x14ac:dyDescent="0.2">
      <c r="B229" s="127"/>
      <c r="D229" s="128" t="s">
        <v>117</v>
      </c>
      <c r="E229" s="134" t="s">
        <v>0</v>
      </c>
      <c r="F229" s="129" t="s">
        <v>382</v>
      </c>
      <c r="H229" s="130">
        <v>26.25</v>
      </c>
      <c r="I229" s="131"/>
      <c r="L229" s="127"/>
      <c r="M229" s="132"/>
      <c r="T229" s="133"/>
      <c r="AT229" s="134" t="s">
        <v>117</v>
      </c>
      <c r="AU229" s="134" t="s">
        <v>46</v>
      </c>
      <c r="AV229" s="7" t="s">
        <v>46</v>
      </c>
      <c r="AW229" s="7" t="s">
        <v>18</v>
      </c>
      <c r="AX229" s="7" t="s">
        <v>44</v>
      </c>
      <c r="AY229" s="134" t="s">
        <v>87</v>
      </c>
    </row>
    <row r="230" spans="2:65" s="7" customFormat="1" x14ac:dyDescent="0.2">
      <c r="B230" s="127"/>
      <c r="D230" s="128" t="s">
        <v>117</v>
      </c>
      <c r="E230" s="134" t="s">
        <v>0</v>
      </c>
      <c r="F230" s="129" t="s">
        <v>280</v>
      </c>
      <c r="H230" s="130">
        <v>198.45</v>
      </c>
      <c r="I230" s="131"/>
      <c r="L230" s="127"/>
      <c r="M230" s="132"/>
      <c r="T230" s="133"/>
      <c r="AT230" s="134" t="s">
        <v>117</v>
      </c>
      <c r="AU230" s="134" t="s">
        <v>46</v>
      </c>
      <c r="AV230" s="7" t="s">
        <v>46</v>
      </c>
      <c r="AW230" s="7" t="s">
        <v>18</v>
      </c>
      <c r="AX230" s="7" t="s">
        <v>44</v>
      </c>
      <c r="AY230" s="134" t="s">
        <v>87</v>
      </c>
    </row>
    <row r="231" spans="2:65" s="8" customFormat="1" x14ac:dyDescent="0.2">
      <c r="B231" s="149"/>
      <c r="D231" s="128" t="s">
        <v>117</v>
      </c>
      <c r="E231" s="150" t="s">
        <v>0</v>
      </c>
      <c r="F231" s="151" t="s">
        <v>173</v>
      </c>
      <c r="H231" s="152">
        <v>500.32499999999999</v>
      </c>
      <c r="I231" s="153"/>
      <c r="L231" s="149"/>
      <c r="M231" s="154"/>
      <c r="T231" s="155"/>
      <c r="AT231" s="150" t="s">
        <v>117</v>
      </c>
      <c r="AU231" s="150" t="s">
        <v>46</v>
      </c>
      <c r="AV231" s="8" t="s">
        <v>90</v>
      </c>
      <c r="AW231" s="8" t="s">
        <v>18</v>
      </c>
      <c r="AX231" s="8" t="s">
        <v>45</v>
      </c>
      <c r="AY231" s="150" t="s">
        <v>87</v>
      </c>
    </row>
    <row r="232" spans="2:65" s="1" customFormat="1" ht="24.2" customHeight="1" x14ac:dyDescent="0.2">
      <c r="B232" s="17"/>
      <c r="C232" s="104" t="s">
        <v>232</v>
      </c>
      <c r="D232" s="104" t="s">
        <v>88</v>
      </c>
      <c r="E232" s="105" t="s">
        <v>224</v>
      </c>
      <c r="F232" s="106" t="s">
        <v>225</v>
      </c>
      <c r="G232" s="107" t="s">
        <v>183</v>
      </c>
      <c r="H232" s="108"/>
      <c r="I232" s="109"/>
      <c r="J232" s="110">
        <f>ROUND(I232*H232,2)</f>
        <v>0</v>
      </c>
      <c r="K232" s="111"/>
      <c r="L232" s="17"/>
      <c r="M232" s="112" t="s">
        <v>0</v>
      </c>
      <c r="N232" s="78" t="s">
        <v>27</v>
      </c>
      <c r="P232" s="113">
        <f>O232*H232</f>
        <v>0</v>
      </c>
      <c r="Q232" s="113">
        <v>0</v>
      </c>
      <c r="R232" s="113">
        <f>Q232*H232</f>
        <v>0</v>
      </c>
      <c r="S232" s="113">
        <v>0</v>
      </c>
      <c r="T232" s="114">
        <f>S232*H232</f>
        <v>0</v>
      </c>
      <c r="AR232" s="115" t="s">
        <v>108</v>
      </c>
      <c r="AT232" s="115" t="s">
        <v>88</v>
      </c>
      <c r="AU232" s="115" t="s">
        <v>46</v>
      </c>
      <c r="AY232" s="10" t="s">
        <v>87</v>
      </c>
      <c r="BE232" s="33">
        <f>IF(N232="základná",J232,0)</f>
        <v>0</v>
      </c>
      <c r="BF232" s="33">
        <f>IF(N232="znížená",J232,0)</f>
        <v>0</v>
      </c>
      <c r="BG232" s="33">
        <f>IF(N232="zákl. prenesená",J232,0)</f>
        <v>0</v>
      </c>
      <c r="BH232" s="33">
        <f>IF(N232="zníž. prenesená",J232,0)</f>
        <v>0</v>
      </c>
      <c r="BI232" s="33">
        <f>IF(N232="nulová",J232,0)</f>
        <v>0</v>
      </c>
      <c r="BJ232" s="10" t="s">
        <v>46</v>
      </c>
      <c r="BK232" s="33">
        <f>ROUND(I232*H232,2)</f>
        <v>0</v>
      </c>
      <c r="BL232" s="10" t="s">
        <v>108</v>
      </c>
      <c r="BM232" s="115" t="s">
        <v>383</v>
      </c>
    </row>
    <row r="233" spans="2:65" s="6" customFormat="1" ht="22.9" customHeight="1" x14ac:dyDescent="0.2">
      <c r="B233" s="93"/>
      <c r="D233" s="94" t="s">
        <v>43</v>
      </c>
      <c r="E233" s="102" t="s">
        <v>234</v>
      </c>
      <c r="F233" s="102" t="s">
        <v>235</v>
      </c>
      <c r="I233" s="96"/>
      <c r="J233" s="103">
        <f>BK233</f>
        <v>0</v>
      </c>
      <c r="L233" s="93"/>
      <c r="M233" s="97"/>
      <c r="P233" s="98">
        <f>SUM(P234:P238)</f>
        <v>0</v>
      </c>
      <c r="R233" s="98">
        <f>SUM(R234:R238)</f>
        <v>1.052E-2</v>
      </c>
      <c r="T233" s="99">
        <f>SUM(T234:T238)</f>
        <v>0</v>
      </c>
      <c r="AR233" s="94" t="s">
        <v>46</v>
      </c>
      <c r="AT233" s="100" t="s">
        <v>43</v>
      </c>
      <c r="AU233" s="100" t="s">
        <v>45</v>
      </c>
      <c r="AY233" s="94" t="s">
        <v>87</v>
      </c>
      <c r="BK233" s="101">
        <f>SUM(BK234:BK238)</f>
        <v>0</v>
      </c>
    </row>
    <row r="234" spans="2:65" s="1" customFormat="1" ht="37.9" customHeight="1" x14ac:dyDescent="0.2">
      <c r="B234" s="17"/>
      <c r="C234" s="104" t="s">
        <v>233</v>
      </c>
      <c r="D234" s="104" t="s">
        <v>88</v>
      </c>
      <c r="E234" s="105" t="s">
        <v>384</v>
      </c>
      <c r="F234" s="106" t="s">
        <v>385</v>
      </c>
      <c r="G234" s="107" t="s">
        <v>94</v>
      </c>
      <c r="H234" s="108">
        <v>4</v>
      </c>
      <c r="I234" s="109"/>
      <c r="J234" s="110">
        <f>ROUND(I234*H234,2)</f>
        <v>0</v>
      </c>
      <c r="K234" s="111"/>
      <c r="L234" s="17"/>
      <c r="M234" s="112" t="s">
        <v>0</v>
      </c>
      <c r="N234" s="78" t="s">
        <v>27</v>
      </c>
      <c r="P234" s="113">
        <f>O234*H234</f>
        <v>0</v>
      </c>
      <c r="Q234" s="113">
        <v>2.63E-3</v>
      </c>
      <c r="R234" s="113">
        <f>Q234*H234</f>
        <v>1.052E-2</v>
      </c>
      <c r="S234" s="113">
        <v>0</v>
      </c>
      <c r="T234" s="114">
        <f>S234*H234</f>
        <v>0</v>
      </c>
      <c r="AR234" s="115" t="s">
        <v>108</v>
      </c>
      <c r="AT234" s="115" t="s">
        <v>88</v>
      </c>
      <c r="AU234" s="115" t="s">
        <v>46</v>
      </c>
      <c r="AY234" s="10" t="s">
        <v>87</v>
      </c>
      <c r="BE234" s="33">
        <f>IF(N234="základná",J234,0)</f>
        <v>0</v>
      </c>
      <c r="BF234" s="33">
        <f>IF(N234="znížená",J234,0)</f>
        <v>0</v>
      </c>
      <c r="BG234" s="33">
        <f>IF(N234="zákl. prenesená",J234,0)</f>
        <v>0</v>
      </c>
      <c r="BH234" s="33">
        <f>IF(N234="zníž. prenesená",J234,0)</f>
        <v>0</v>
      </c>
      <c r="BI234" s="33">
        <f>IF(N234="nulová",J234,0)</f>
        <v>0</v>
      </c>
      <c r="BJ234" s="10" t="s">
        <v>46</v>
      </c>
      <c r="BK234" s="33">
        <f>ROUND(I234*H234,2)</f>
        <v>0</v>
      </c>
      <c r="BL234" s="10" t="s">
        <v>108</v>
      </c>
      <c r="BM234" s="115" t="s">
        <v>386</v>
      </c>
    </row>
    <row r="235" spans="2:65" s="7" customFormat="1" x14ac:dyDescent="0.2">
      <c r="B235" s="127"/>
      <c r="D235" s="128" t="s">
        <v>117</v>
      </c>
      <c r="E235" s="134" t="s">
        <v>0</v>
      </c>
      <c r="F235" s="129" t="s">
        <v>387</v>
      </c>
      <c r="H235" s="130">
        <v>3</v>
      </c>
      <c r="I235" s="131"/>
      <c r="L235" s="127"/>
      <c r="M235" s="132"/>
      <c r="T235" s="133"/>
      <c r="AT235" s="134" t="s">
        <v>117</v>
      </c>
      <c r="AU235" s="134" t="s">
        <v>46</v>
      </c>
      <c r="AV235" s="7" t="s">
        <v>46</v>
      </c>
      <c r="AW235" s="7" t="s">
        <v>18</v>
      </c>
      <c r="AX235" s="7" t="s">
        <v>44</v>
      </c>
      <c r="AY235" s="134" t="s">
        <v>87</v>
      </c>
    </row>
    <row r="236" spans="2:65" s="7" customFormat="1" x14ac:dyDescent="0.2">
      <c r="B236" s="127"/>
      <c r="D236" s="128" t="s">
        <v>117</v>
      </c>
      <c r="E236" s="134" t="s">
        <v>0</v>
      </c>
      <c r="F236" s="129" t="s">
        <v>388</v>
      </c>
      <c r="H236" s="130">
        <v>1</v>
      </c>
      <c r="I236" s="131"/>
      <c r="L236" s="127"/>
      <c r="M236" s="132"/>
      <c r="T236" s="133"/>
      <c r="AT236" s="134" t="s">
        <v>117</v>
      </c>
      <c r="AU236" s="134" t="s">
        <v>46</v>
      </c>
      <c r="AV236" s="7" t="s">
        <v>46</v>
      </c>
      <c r="AW236" s="7" t="s">
        <v>18</v>
      </c>
      <c r="AX236" s="7" t="s">
        <v>44</v>
      </c>
      <c r="AY236" s="134" t="s">
        <v>87</v>
      </c>
    </row>
    <row r="237" spans="2:65" s="8" customFormat="1" x14ac:dyDescent="0.2">
      <c r="B237" s="149"/>
      <c r="D237" s="128" t="s">
        <v>117</v>
      </c>
      <c r="E237" s="150" t="s">
        <v>0</v>
      </c>
      <c r="F237" s="151" t="s">
        <v>173</v>
      </c>
      <c r="H237" s="152">
        <v>4</v>
      </c>
      <c r="I237" s="153"/>
      <c r="L237" s="149"/>
      <c r="M237" s="154"/>
      <c r="T237" s="155"/>
      <c r="AT237" s="150" t="s">
        <v>117</v>
      </c>
      <c r="AU237" s="150" t="s">
        <v>46</v>
      </c>
      <c r="AV237" s="8" t="s">
        <v>90</v>
      </c>
      <c r="AW237" s="8" t="s">
        <v>18</v>
      </c>
      <c r="AX237" s="8" t="s">
        <v>45</v>
      </c>
      <c r="AY237" s="150" t="s">
        <v>87</v>
      </c>
    </row>
    <row r="238" spans="2:65" s="1" customFormat="1" ht="24.2" customHeight="1" x14ac:dyDescent="0.2">
      <c r="B238" s="17"/>
      <c r="C238" s="104" t="s">
        <v>236</v>
      </c>
      <c r="D238" s="104" t="s">
        <v>88</v>
      </c>
      <c r="E238" s="105" t="s">
        <v>242</v>
      </c>
      <c r="F238" s="106" t="s">
        <v>243</v>
      </c>
      <c r="G238" s="107" t="s">
        <v>183</v>
      </c>
      <c r="H238" s="108"/>
      <c r="I238" s="109"/>
      <c r="J238" s="110">
        <f>ROUND(I238*H238,2)</f>
        <v>0</v>
      </c>
      <c r="K238" s="111"/>
      <c r="L238" s="17"/>
      <c r="M238" s="112" t="s">
        <v>0</v>
      </c>
      <c r="N238" s="78" t="s">
        <v>27</v>
      </c>
      <c r="P238" s="113">
        <f>O238*H238</f>
        <v>0</v>
      </c>
      <c r="Q238" s="113">
        <v>0</v>
      </c>
      <c r="R238" s="113">
        <f>Q238*H238</f>
        <v>0</v>
      </c>
      <c r="S238" s="113">
        <v>0</v>
      </c>
      <c r="T238" s="114">
        <f>S238*H238</f>
        <v>0</v>
      </c>
      <c r="AR238" s="115" t="s">
        <v>108</v>
      </c>
      <c r="AT238" s="115" t="s">
        <v>88</v>
      </c>
      <c r="AU238" s="115" t="s">
        <v>46</v>
      </c>
      <c r="AY238" s="10" t="s">
        <v>87</v>
      </c>
      <c r="BE238" s="33">
        <f>IF(N238="základná",J238,0)</f>
        <v>0</v>
      </c>
      <c r="BF238" s="33">
        <f>IF(N238="znížená",J238,0)</f>
        <v>0</v>
      </c>
      <c r="BG238" s="33">
        <f>IF(N238="zákl. prenesená",J238,0)</f>
        <v>0</v>
      </c>
      <c r="BH238" s="33">
        <f>IF(N238="zníž. prenesená",J238,0)</f>
        <v>0</v>
      </c>
      <c r="BI238" s="33">
        <f>IF(N238="nulová",J238,0)</f>
        <v>0</v>
      </c>
      <c r="BJ238" s="10" t="s">
        <v>46</v>
      </c>
      <c r="BK238" s="33">
        <f>ROUND(I238*H238,2)</f>
        <v>0</v>
      </c>
      <c r="BL238" s="10" t="s">
        <v>108</v>
      </c>
      <c r="BM238" s="115" t="s">
        <v>389</v>
      </c>
    </row>
    <row r="239" spans="2:65" s="6" customFormat="1" ht="22.9" customHeight="1" x14ac:dyDescent="0.2">
      <c r="B239" s="93"/>
      <c r="D239" s="94" t="s">
        <v>43</v>
      </c>
      <c r="E239" s="102" t="s">
        <v>285</v>
      </c>
      <c r="F239" s="102" t="s">
        <v>286</v>
      </c>
      <c r="I239" s="96"/>
      <c r="J239" s="103">
        <f>BK239</f>
        <v>0</v>
      </c>
      <c r="L239" s="93"/>
      <c r="M239" s="97"/>
      <c r="P239" s="98">
        <f>SUM(P240:P243)</f>
        <v>0</v>
      </c>
      <c r="R239" s="98">
        <f>SUM(R240:R243)</f>
        <v>0</v>
      </c>
      <c r="T239" s="99">
        <f>SUM(T240:T243)</f>
        <v>4.8</v>
      </c>
      <c r="AR239" s="94" t="s">
        <v>46</v>
      </c>
      <c r="AT239" s="100" t="s">
        <v>43</v>
      </c>
      <c r="AU239" s="100" t="s">
        <v>45</v>
      </c>
      <c r="AY239" s="94" t="s">
        <v>87</v>
      </c>
      <c r="BK239" s="101">
        <f>SUM(BK240:BK243)</f>
        <v>0</v>
      </c>
    </row>
    <row r="240" spans="2:65" s="1" customFormat="1" ht="33" customHeight="1" x14ac:dyDescent="0.2">
      <c r="B240" s="17"/>
      <c r="C240" s="104" t="s">
        <v>237</v>
      </c>
      <c r="D240" s="104" t="s">
        <v>88</v>
      </c>
      <c r="E240" s="105" t="s">
        <v>390</v>
      </c>
      <c r="F240" s="106" t="s">
        <v>391</v>
      </c>
      <c r="G240" s="107" t="s">
        <v>94</v>
      </c>
      <c r="H240" s="108">
        <v>40</v>
      </c>
      <c r="I240" s="109"/>
      <c r="J240" s="110">
        <f>ROUND(I240*H240,2)</f>
        <v>0</v>
      </c>
      <c r="K240" s="111"/>
      <c r="L240" s="17"/>
      <c r="M240" s="112" t="s">
        <v>0</v>
      </c>
      <c r="N240" s="78" t="s">
        <v>27</v>
      </c>
      <c r="P240" s="113">
        <f>O240*H240</f>
        <v>0</v>
      </c>
      <c r="Q240" s="113">
        <v>0</v>
      </c>
      <c r="R240" s="113">
        <f>Q240*H240</f>
        <v>0</v>
      </c>
      <c r="S240" s="113">
        <v>0.12</v>
      </c>
      <c r="T240" s="114">
        <f>S240*H240</f>
        <v>4.8</v>
      </c>
      <c r="AR240" s="115" t="s">
        <v>108</v>
      </c>
      <c r="AT240" s="115" t="s">
        <v>88</v>
      </c>
      <c r="AU240" s="115" t="s">
        <v>46</v>
      </c>
      <c r="AY240" s="10" t="s">
        <v>87</v>
      </c>
      <c r="BE240" s="33">
        <f>IF(N240="základná",J240,0)</f>
        <v>0</v>
      </c>
      <c r="BF240" s="33">
        <f>IF(N240="znížená",J240,0)</f>
        <v>0</v>
      </c>
      <c r="BG240" s="33">
        <f>IF(N240="zákl. prenesená",J240,0)</f>
        <v>0</v>
      </c>
      <c r="BH240" s="33">
        <f>IF(N240="zníž. prenesená",J240,0)</f>
        <v>0</v>
      </c>
      <c r="BI240" s="33">
        <f>IF(N240="nulová",J240,0)</f>
        <v>0</v>
      </c>
      <c r="BJ240" s="10" t="s">
        <v>46</v>
      </c>
      <c r="BK240" s="33">
        <f>ROUND(I240*H240,2)</f>
        <v>0</v>
      </c>
      <c r="BL240" s="10" t="s">
        <v>108</v>
      </c>
      <c r="BM240" s="115" t="s">
        <v>392</v>
      </c>
    </row>
    <row r="241" spans="2:65" s="7" customFormat="1" x14ac:dyDescent="0.2">
      <c r="B241" s="127"/>
      <c r="D241" s="128" t="s">
        <v>117</v>
      </c>
      <c r="E241" s="134" t="s">
        <v>0</v>
      </c>
      <c r="F241" s="129" t="s">
        <v>393</v>
      </c>
      <c r="H241" s="130">
        <v>25</v>
      </c>
      <c r="I241" s="131"/>
      <c r="L241" s="127"/>
      <c r="M241" s="132"/>
      <c r="T241" s="133"/>
      <c r="AT241" s="134" t="s">
        <v>117</v>
      </c>
      <c r="AU241" s="134" t="s">
        <v>46</v>
      </c>
      <c r="AV241" s="7" t="s">
        <v>46</v>
      </c>
      <c r="AW241" s="7" t="s">
        <v>18</v>
      </c>
      <c r="AX241" s="7" t="s">
        <v>44</v>
      </c>
      <c r="AY241" s="134" t="s">
        <v>87</v>
      </c>
    </row>
    <row r="242" spans="2:65" s="7" customFormat="1" x14ac:dyDescent="0.2">
      <c r="B242" s="127"/>
      <c r="D242" s="128" t="s">
        <v>117</v>
      </c>
      <c r="E242" s="134" t="s">
        <v>0</v>
      </c>
      <c r="F242" s="129" t="s">
        <v>394</v>
      </c>
      <c r="H242" s="130">
        <v>15</v>
      </c>
      <c r="I242" s="131"/>
      <c r="L242" s="127"/>
      <c r="M242" s="132"/>
      <c r="T242" s="133"/>
      <c r="AT242" s="134" t="s">
        <v>117</v>
      </c>
      <c r="AU242" s="134" t="s">
        <v>46</v>
      </c>
      <c r="AV242" s="7" t="s">
        <v>46</v>
      </c>
      <c r="AW242" s="7" t="s">
        <v>18</v>
      </c>
      <c r="AX242" s="7" t="s">
        <v>44</v>
      </c>
      <c r="AY242" s="134" t="s">
        <v>87</v>
      </c>
    </row>
    <row r="243" spans="2:65" s="8" customFormat="1" x14ac:dyDescent="0.2">
      <c r="B243" s="149"/>
      <c r="D243" s="128" t="s">
        <v>117</v>
      </c>
      <c r="E243" s="150" t="s">
        <v>0</v>
      </c>
      <c r="F243" s="151" t="s">
        <v>173</v>
      </c>
      <c r="H243" s="152">
        <v>40</v>
      </c>
      <c r="I243" s="153"/>
      <c r="L243" s="149"/>
      <c r="M243" s="154"/>
      <c r="T243" s="155"/>
      <c r="AT243" s="150" t="s">
        <v>117</v>
      </c>
      <c r="AU243" s="150" t="s">
        <v>46</v>
      </c>
      <c r="AV243" s="8" t="s">
        <v>90</v>
      </c>
      <c r="AW243" s="8" t="s">
        <v>18</v>
      </c>
      <c r="AX243" s="8" t="s">
        <v>45</v>
      </c>
      <c r="AY243" s="150" t="s">
        <v>87</v>
      </c>
    </row>
    <row r="244" spans="2:65" s="6" customFormat="1" ht="25.9" customHeight="1" x14ac:dyDescent="0.2">
      <c r="B244" s="93"/>
      <c r="D244" s="94" t="s">
        <v>43</v>
      </c>
      <c r="E244" s="95" t="s">
        <v>273</v>
      </c>
      <c r="F244" s="95" t="s">
        <v>274</v>
      </c>
      <c r="I244" s="96"/>
      <c r="J244" s="76">
        <f>BK244</f>
        <v>0</v>
      </c>
      <c r="L244" s="93"/>
      <c r="M244" s="97"/>
      <c r="P244" s="98">
        <f>SUM(P245:P247)</f>
        <v>0</v>
      </c>
      <c r="R244" s="98">
        <f>SUM(R245:R247)</f>
        <v>0</v>
      </c>
      <c r="T244" s="99">
        <f>SUM(T245:T247)</f>
        <v>0</v>
      </c>
      <c r="AR244" s="94" t="s">
        <v>90</v>
      </c>
      <c r="AT244" s="100" t="s">
        <v>43</v>
      </c>
      <c r="AU244" s="100" t="s">
        <v>44</v>
      </c>
      <c r="AY244" s="94" t="s">
        <v>87</v>
      </c>
      <c r="BK244" s="101">
        <f>SUM(BK245:BK247)</f>
        <v>0</v>
      </c>
    </row>
    <row r="245" spans="2:65" s="1" customFormat="1" ht="37.9" customHeight="1" x14ac:dyDescent="0.2">
      <c r="B245" s="17"/>
      <c r="C245" s="104" t="s">
        <v>238</v>
      </c>
      <c r="D245" s="104" t="s">
        <v>88</v>
      </c>
      <c r="E245" s="105" t="s">
        <v>275</v>
      </c>
      <c r="F245" s="106" t="s">
        <v>276</v>
      </c>
      <c r="G245" s="107" t="s">
        <v>277</v>
      </c>
      <c r="H245" s="108">
        <v>100</v>
      </c>
      <c r="I245" s="109"/>
      <c r="J245" s="110">
        <f>ROUND(I245*H245,2)</f>
        <v>0</v>
      </c>
      <c r="K245" s="111"/>
      <c r="L245" s="17"/>
      <c r="M245" s="112" t="s">
        <v>0</v>
      </c>
      <c r="N245" s="78" t="s">
        <v>27</v>
      </c>
      <c r="P245" s="113">
        <f>O245*H245</f>
        <v>0</v>
      </c>
      <c r="Q245" s="113">
        <v>0</v>
      </c>
      <c r="R245" s="113">
        <f>Q245*H245</f>
        <v>0</v>
      </c>
      <c r="S245" s="113">
        <v>0</v>
      </c>
      <c r="T245" s="114">
        <f>S245*H245</f>
        <v>0</v>
      </c>
      <c r="AR245" s="115" t="s">
        <v>139</v>
      </c>
      <c r="AT245" s="115" t="s">
        <v>88</v>
      </c>
      <c r="AU245" s="115" t="s">
        <v>45</v>
      </c>
      <c r="AY245" s="10" t="s">
        <v>87</v>
      </c>
      <c r="BE245" s="33">
        <f>IF(N245="základná",J245,0)</f>
        <v>0</v>
      </c>
      <c r="BF245" s="33">
        <f>IF(N245="znížená",J245,0)</f>
        <v>0</v>
      </c>
      <c r="BG245" s="33">
        <f>IF(N245="zákl. prenesená",J245,0)</f>
        <v>0</v>
      </c>
      <c r="BH245" s="33">
        <f>IF(N245="zníž. prenesená",J245,0)</f>
        <v>0</v>
      </c>
      <c r="BI245" s="33">
        <f>IF(N245="nulová",J245,0)</f>
        <v>0</v>
      </c>
      <c r="BJ245" s="10" t="s">
        <v>46</v>
      </c>
      <c r="BK245" s="33">
        <f>ROUND(I245*H245,2)</f>
        <v>0</v>
      </c>
      <c r="BL245" s="10" t="s">
        <v>139</v>
      </c>
      <c r="BM245" s="115" t="s">
        <v>395</v>
      </c>
    </row>
    <row r="246" spans="2:65" s="7" customFormat="1" ht="22.5" x14ac:dyDescent="0.2">
      <c r="B246" s="127"/>
      <c r="D246" s="128" t="s">
        <v>117</v>
      </c>
      <c r="E246" s="134" t="s">
        <v>0</v>
      </c>
      <c r="F246" s="129" t="s">
        <v>396</v>
      </c>
      <c r="H246" s="130">
        <v>100</v>
      </c>
      <c r="I246" s="131"/>
      <c r="L246" s="127"/>
      <c r="M246" s="132"/>
      <c r="T246" s="133"/>
      <c r="AT246" s="134" t="s">
        <v>117</v>
      </c>
      <c r="AU246" s="134" t="s">
        <v>45</v>
      </c>
      <c r="AV246" s="7" t="s">
        <v>46</v>
      </c>
      <c r="AW246" s="7" t="s">
        <v>18</v>
      </c>
      <c r="AX246" s="7" t="s">
        <v>44</v>
      </c>
      <c r="AY246" s="134" t="s">
        <v>87</v>
      </c>
    </row>
    <row r="247" spans="2:65" s="8" customFormat="1" x14ac:dyDescent="0.2">
      <c r="B247" s="149"/>
      <c r="D247" s="128" t="s">
        <v>117</v>
      </c>
      <c r="E247" s="150" t="s">
        <v>0</v>
      </c>
      <c r="F247" s="151" t="s">
        <v>173</v>
      </c>
      <c r="H247" s="152">
        <v>100</v>
      </c>
      <c r="I247" s="153"/>
      <c r="L247" s="149"/>
      <c r="M247" s="154"/>
      <c r="T247" s="155"/>
      <c r="AT247" s="150" t="s">
        <v>117</v>
      </c>
      <c r="AU247" s="150" t="s">
        <v>45</v>
      </c>
      <c r="AV247" s="8" t="s">
        <v>90</v>
      </c>
      <c r="AW247" s="8" t="s">
        <v>18</v>
      </c>
      <c r="AX247" s="8" t="s">
        <v>45</v>
      </c>
      <c r="AY247" s="150" t="s">
        <v>87</v>
      </c>
    </row>
    <row r="248" spans="2:65" s="6" customFormat="1" ht="25.9" customHeight="1" x14ac:dyDescent="0.2">
      <c r="B248" s="93"/>
      <c r="D248" s="94" t="s">
        <v>43</v>
      </c>
      <c r="E248" s="95" t="s">
        <v>129</v>
      </c>
      <c r="F248" s="95" t="s">
        <v>130</v>
      </c>
      <c r="I248" s="96"/>
      <c r="J248" s="76">
        <f>BK248</f>
        <v>0</v>
      </c>
      <c r="L248" s="93"/>
      <c r="M248" s="97"/>
      <c r="P248" s="98">
        <f>SUM(P249:P253)</f>
        <v>0</v>
      </c>
      <c r="R248" s="98">
        <f>SUM(R249:R253)</f>
        <v>0</v>
      </c>
      <c r="T248" s="99">
        <f>SUM(T249:T253)</f>
        <v>0</v>
      </c>
      <c r="AR248" s="94" t="s">
        <v>45</v>
      </c>
      <c r="AT248" s="100" t="s">
        <v>43</v>
      </c>
      <c r="AU248" s="100" t="s">
        <v>44</v>
      </c>
      <c r="AY248" s="94" t="s">
        <v>87</v>
      </c>
      <c r="BK248" s="101">
        <f>SUM(BK249:BK253)</f>
        <v>0</v>
      </c>
    </row>
    <row r="249" spans="2:65" s="1" customFormat="1" ht="62.65" customHeight="1" x14ac:dyDescent="0.2">
      <c r="B249" s="17"/>
      <c r="C249" s="104" t="s">
        <v>239</v>
      </c>
      <c r="D249" s="104" t="s">
        <v>88</v>
      </c>
      <c r="E249" s="105" t="s">
        <v>132</v>
      </c>
      <c r="F249" s="106" t="s">
        <v>133</v>
      </c>
      <c r="G249" s="107" t="s">
        <v>0</v>
      </c>
      <c r="H249" s="108">
        <v>0</v>
      </c>
      <c r="I249" s="109"/>
      <c r="J249" s="110">
        <f>ROUND(I249*H249,2)</f>
        <v>0</v>
      </c>
      <c r="K249" s="111"/>
      <c r="L249" s="17"/>
      <c r="M249" s="112" t="s">
        <v>0</v>
      </c>
      <c r="N249" s="78" t="s">
        <v>27</v>
      </c>
      <c r="P249" s="113">
        <f>O249*H249</f>
        <v>0</v>
      </c>
      <c r="Q249" s="113">
        <v>0</v>
      </c>
      <c r="R249" s="113">
        <f>Q249*H249</f>
        <v>0</v>
      </c>
      <c r="S249" s="113">
        <v>0</v>
      </c>
      <c r="T249" s="114">
        <f>S249*H249</f>
        <v>0</v>
      </c>
      <c r="AR249" s="115" t="s">
        <v>90</v>
      </c>
      <c r="AT249" s="115" t="s">
        <v>88</v>
      </c>
      <c r="AU249" s="115" t="s">
        <v>45</v>
      </c>
      <c r="AY249" s="10" t="s">
        <v>87</v>
      </c>
      <c r="BE249" s="33">
        <f>IF(N249="základná",J249,0)</f>
        <v>0</v>
      </c>
      <c r="BF249" s="33">
        <f>IF(N249="znížená",J249,0)</f>
        <v>0</v>
      </c>
      <c r="BG249" s="33">
        <f>IF(N249="zákl. prenesená",J249,0)</f>
        <v>0</v>
      </c>
      <c r="BH249" s="33">
        <f>IF(N249="zníž. prenesená",J249,0)</f>
        <v>0</v>
      </c>
      <c r="BI249" s="33">
        <f>IF(N249="nulová",J249,0)</f>
        <v>0</v>
      </c>
      <c r="BJ249" s="10" t="s">
        <v>46</v>
      </c>
      <c r="BK249" s="33">
        <f>ROUND(I249*H249,2)</f>
        <v>0</v>
      </c>
      <c r="BL249" s="10" t="s">
        <v>90</v>
      </c>
      <c r="BM249" s="115" t="s">
        <v>397</v>
      </c>
    </row>
    <row r="250" spans="2:65" s="1" customFormat="1" ht="185.25" x14ac:dyDescent="0.2">
      <c r="B250" s="17"/>
      <c r="D250" s="128" t="s">
        <v>134</v>
      </c>
      <c r="F250" s="135" t="s">
        <v>135</v>
      </c>
      <c r="I250" s="80"/>
      <c r="L250" s="17"/>
      <c r="M250" s="136"/>
      <c r="T250" s="23"/>
      <c r="AT250" s="10" t="s">
        <v>134</v>
      </c>
      <c r="AU250" s="10" t="s">
        <v>45</v>
      </c>
    </row>
    <row r="251" spans="2:65" s="1" customFormat="1" ht="55.5" customHeight="1" x14ac:dyDescent="0.2">
      <c r="B251" s="17"/>
      <c r="C251" s="104" t="s">
        <v>240</v>
      </c>
      <c r="D251" s="104" t="s">
        <v>88</v>
      </c>
      <c r="E251" s="105" t="s">
        <v>137</v>
      </c>
      <c r="F251" s="106" t="s">
        <v>138</v>
      </c>
      <c r="G251" s="107" t="s">
        <v>0</v>
      </c>
      <c r="H251" s="108">
        <v>0</v>
      </c>
      <c r="I251" s="109"/>
      <c r="J251" s="110">
        <f>ROUND(I251*H251,2)</f>
        <v>0</v>
      </c>
      <c r="K251" s="111"/>
      <c r="L251" s="17"/>
      <c r="M251" s="112" t="s">
        <v>0</v>
      </c>
      <c r="N251" s="78" t="s">
        <v>27</v>
      </c>
      <c r="P251" s="113">
        <f>O251*H251</f>
        <v>0</v>
      </c>
      <c r="Q251" s="113">
        <v>0</v>
      </c>
      <c r="R251" s="113">
        <f>Q251*H251</f>
        <v>0</v>
      </c>
      <c r="S251" s="113">
        <v>0</v>
      </c>
      <c r="T251" s="114">
        <f>S251*H251</f>
        <v>0</v>
      </c>
      <c r="AR251" s="115" t="s">
        <v>139</v>
      </c>
      <c r="AT251" s="115" t="s">
        <v>88</v>
      </c>
      <c r="AU251" s="115" t="s">
        <v>45</v>
      </c>
      <c r="AY251" s="10" t="s">
        <v>87</v>
      </c>
      <c r="BE251" s="33">
        <f>IF(N251="základná",J251,0)</f>
        <v>0</v>
      </c>
      <c r="BF251" s="33">
        <f>IF(N251="znížená",J251,0)</f>
        <v>0</v>
      </c>
      <c r="BG251" s="33">
        <f>IF(N251="zákl. prenesená",J251,0)</f>
        <v>0</v>
      </c>
      <c r="BH251" s="33">
        <f>IF(N251="zníž. prenesená",J251,0)</f>
        <v>0</v>
      </c>
      <c r="BI251" s="33">
        <f>IF(N251="nulová",J251,0)</f>
        <v>0</v>
      </c>
      <c r="BJ251" s="10" t="s">
        <v>46</v>
      </c>
      <c r="BK251" s="33">
        <f>ROUND(I251*H251,2)</f>
        <v>0</v>
      </c>
      <c r="BL251" s="10" t="s">
        <v>139</v>
      </c>
      <c r="BM251" s="115" t="s">
        <v>398</v>
      </c>
    </row>
    <row r="252" spans="2:65" s="1" customFormat="1" ht="29.25" x14ac:dyDescent="0.2">
      <c r="B252" s="17"/>
      <c r="D252" s="128" t="s">
        <v>134</v>
      </c>
      <c r="F252" s="135" t="s">
        <v>140</v>
      </c>
      <c r="I252" s="80"/>
      <c r="L252" s="17"/>
      <c r="M252" s="136"/>
      <c r="T252" s="23"/>
      <c r="AT252" s="10" t="s">
        <v>134</v>
      </c>
      <c r="AU252" s="10" t="s">
        <v>45</v>
      </c>
    </row>
    <row r="253" spans="2:65" s="1" customFormat="1" ht="49.15" customHeight="1" x14ac:dyDescent="0.2">
      <c r="B253" s="17"/>
      <c r="C253" s="104" t="s">
        <v>241</v>
      </c>
      <c r="D253" s="104" t="s">
        <v>88</v>
      </c>
      <c r="E253" s="105" t="s">
        <v>142</v>
      </c>
      <c r="F253" s="106" t="s">
        <v>143</v>
      </c>
      <c r="G253" s="107" t="s">
        <v>0</v>
      </c>
      <c r="H253" s="108">
        <v>0</v>
      </c>
      <c r="I253" s="109"/>
      <c r="J253" s="110">
        <f>ROUND(I253*H253,2)</f>
        <v>0</v>
      </c>
      <c r="K253" s="111"/>
      <c r="L253" s="17"/>
      <c r="M253" s="112" t="s">
        <v>0</v>
      </c>
      <c r="N253" s="78" t="s">
        <v>27</v>
      </c>
      <c r="P253" s="113">
        <f>O253*H253</f>
        <v>0</v>
      </c>
      <c r="Q253" s="113">
        <v>0</v>
      </c>
      <c r="R253" s="113">
        <f>Q253*H253</f>
        <v>0</v>
      </c>
      <c r="S253" s="113">
        <v>0</v>
      </c>
      <c r="T253" s="114">
        <f>S253*H253</f>
        <v>0</v>
      </c>
      <c r="AR253" s="115" t="s">
        <v>139</v>
      </c>
      <c r="AT253" s="115" t="s">
        <v>88</v>
      </c>
      <c r="AU253" s="115" t="s">
        <v>45</v>
      </c>
      <c r="AY253" s="10" t="s">
        <v>87</v>
      </c>
      <c r="BE253" s="33">
        <f>IF(N253="základná",J253,0)</f>
        <v>0</v>
      </c>
      <c r="BF253" s="33">
        <f>IF(N253="znížená",J253,0)</f>
        <v>0</v>
      </c>
      <c r="BG253" s="33">
        <f>IF(N253="zákl. prenesená",J253,0)</f>
        <v>0</v>
      </c>
      <c r="BH253" s="33">
        <f>IF(N253="zníž. prenesená",J253,0)</f>
        <v>0</v>
      </c>
      <c r="BI253" s="33">
        <f>IF(N253="nulová",J253,0)</f>
        <v>0</v>
      </c>
      <c r="BJ253" s="10" t="s">
        <v>46</v>
      </c>
      <c r="BK253" s="33">
        <f>ROUND(I253*H253,2)</f>
        <v>0</v>
      </c>
      <c r="BL253" s="10" t="s">
        <v>139</v>
      </c>
      <c r="BM253" s="115" t="s">
        <v>399</v>
      </c>
    </row>
    <row r="254" spans="2:65" s="1" customFormat="1" ht="49.9" customHeight="1" x14ac:dyDescent="0.2">
      <c r="B254" s="17"/>
      <c r="E254" s="95" t="s">
        <v>144</v>
      </c>
      <c r="F254" s="95" t="s">
        <v>145</v>
      </c>
      <c r="J254" s="76">
        <f t="shared" ref="J254:J259" si="5">BK254</f>
        <v>0</v>
      </c>
      <c r="L254" s="17"/>
      <c r="M254" s="136"/>
      <c r="T254" s="23"/>
      <c r="AT254" s="10" t="s">
        <v>43</v>
      </c>
      <c r="AU254" s="10" t="s">
        <v>44</v>
      </c>
      <c r="AY254" s="10" t="s">
        <v>146</v>
      </c>
      <c r="BK254" s="33">
        <f>SUM(BK255:BK259)</f>
        <v>0</v>
      </c>
    </row>
    <row r="255" spans="2:65" s="1" customFormat="1" ht="16.350000000000001" customHeight="1" x14ac:dyDescent="0.2">
      <c r="B255" s="17"/>
      <c r="C255" s="137" t="s">
        <v>0</v>
      </c>
      <c r="D255" s="137" t="s">
        <v>88</v>
      </c>
      <c r="E255" s="138" t="s">
        <v>0</v>
      </c>
      <c r="F255" s="139" t="s">
        <v>0</v>
      </c>
      <c r="G255" s="140" t="s">
        <v>0</v>
      </c>
      <c r="H255" s="141"/>
      <c r="I255" s="142"/>
      <c r="J255" s="143">
        <f t="shared" si="5"/>
        <v>0</v>
      </c>
      <c r="K255" s="111"/>
      <c r="L255" s="17"/>
      <c r="M255" s="144" t="s">
        <v>0</v>
      </c>
      <c r="N255" s="145" t="s">
        <v>27</v>
      </c>
      <c r="T255" s="23"/>
      <c r="AT255" s="10" t="s">
        <v>146</v>
      </c>
      <c r="AU255" s="10" t="s">
        <v>45</v>
      </c>
      <c r="AY255" s="10" t="s">
        <v>146</v>
      </c>
      <c r="BE255" s="33">
        <f>IF(N255="základná",J255,0)</f>
        <v>0</v>
      </c>
      <c r="BF255" s="33">
        <f>IF(N255="znížená",J255,0)</f>
        <v>0</v>
      </c>
      <c r="BG255" s="33">
        <f>IF(N255="zákl. prenesená",J255,0)</f>
        <v>0</v>
      </c>
      <c r="BH255" s="33">
        <f>IF(N255="zníž. prenesená",J255,0)</f>
        <v>0</v>
      </c>
      <c r="BI255" s="33">
        <f>IF(N255="nulová",J255,0)</f>
        <v>0</v>
      </c>
      <c r="BJ255" s="10" t="s">
        <v>46</v>
      </c>
      <c r="BK255" s="33">
        <f>I255*H255</f>
        <v>0</v>
      </c>
    </row>
    <row r="256" spans="2:65" s="1" customFormat="1" ht="16.350000000000001" customHeight="1" x14ac:dyDescent="0.2">
      <c r="B256" s="17"/>
      <c r="C256" s="137" t="s">
        <v>0</v>
      </c>
      <c r="D256" s="137" t="s">
        <v>88</v>
      </c>
      <c r="E256" s="138" t="s">
        <v>0</v>
      </c>
      <c r="F256" s="139" t="s">
        <v>0</v>
      </c>
      <c r="G256" s="140" t="s">
        <v>0</v>
      </c>
      <c r="H256" s="141"/>
      <c r="I256" s="142"/>
      <c r="J256" s="143">
        <f t="shared" si="5"/>
        <v>0</v>
      </c>
      <c r="K256" s="111"/>
      <c r="L256" s="17"/>
      <c r="M256" s="144" t="s">
        <v>0</v>
      </c>
      <c r="N256" s="145" t="s">
        <v>27</v>
      </c>
      <c r="T256" s="23"/>
      <c r="AT256" s="10" t="s">
        <v>146</v>
      </c>
      <c r="AU256" s="10" t="s">
        <v>45</v>
      </c>
      <c r="AY256" s="10" t="s">
        <v>146</v>
      </c>
      <c r="BE256" s="33">
        <f>IF(N256="základná",J256,0)</f>
        <v>0</v>
      </c>
      <c r="BF256" s="33">
        <f>IF(N256="znížená",J256,0)</f>
        <v>0</v>
      </c>
      <c r="BG256" s="33">
        <f>IF(N256="zákl. prenesená",J256,0)</f>
        <v>0</v>
      </c>
      <c r="BH256" s="33">
        <f>IF(N256="zníž. prenesená",J256,0)</f>
        <v>0</v>
      </c>
      <c r="BI256" s="33">
        <f>IF(N256="nulová",J256,0)</f>
        <v>0</v>
      </c>
      <c r="BJ256" s="10" t="s">
        <v>46</v>
      </c>
      <c r="BK256" s="33">
        <f>I256*H256</f>
        <v>0</v>
      </c>
    </row>
    <row r="257" spans="2:63" s="1" customFormat="1" ht="16.350000000000001" customHeight="1" x14ac:dyDescent="0.2">
      <c r="B257" s="17"/>
      <c r="C257" s="137" t="s">
        <v>0</v>
      </c>
      <c r="D257" s="137" t="s">
        <v>88</v>
      </c>
      <c r="E257" s="138" t="s">
        <v>0</v>
      </c>
      <c r="F257" s="139" t="s">
        <v>0</v>
      </c>
      <c r="G257" s="140" t="s">
        <v>0</v>
      </c>
      <c r="H257" s="141"/>
      <c r="I257" s="142"/>
      <c r="J257" s="143">
        <f t="shared" si="5"/>
        <v>0</v>
      </c>
      <c r="K257" s="111"/>
      <c r="L257" s="17"/>
      <c r="M257" s="144" t="s">
        <v>0</v>
      </c>
      <c r="N257" s="145" t="s">
        <v>27</v>
      </c>
      <c r="T257" s="23"/>
      <c r="AT257" s="10" t="s">
        <v>146</v>
      </c>
      <c r="AU257" s="10" t="s">
        <v>45</v>
      </c>
      <c r="AY257" s="10" t="s">
        <v>146</v>
      </c>
      <c r="BE257" s="33">
        <f>IF(N257="základná",J257,0)</f>
        <v>0</v>
      </c>
      <c r="BF257" s="33">
        <f>IF(N257="znížená",J257,0)</f>
        <v>0</v>
      </c>
      <c r="BG257" s="33">
        <f>IF(N257="zákl. prenesená",J257,0)</f>
        <v>0</v>
      </c>
      <c r="BH257" s="33">
        <f>IF(N257="zníž. prenesená",J257,0)</f>
        <v>0</v>
      </c>
      <c r="BI257" s="33">
        <f>IF(N257="nulová",J257,0)</f>
        <v>0</v>
      </c>
      <c r="BJ257" s="10" t="s">
        <v>46</v>
      </c>
      <c r="BK257" s="33">
        <f>I257*H257</f>
        <v>0</v>
      </c>
    </row>
    <row r="258" spans="2:63" s="1" customFormat="1" ht="16.350000000000001" customHeight="1" x14ac:dyDescent="0.2">
      <c r="B258" s="17"/>
      <c r="C258" s="137" t="s">
        <v>0</v>
      </c>
      <c r="D258" s="137" t="s">
        <v>88</v>
      </c>
      <c r="E258" s="138" t="s">
        <v>0</v>
      </c>
      <c r="F258" s="139" t="s">
        <v>0</v>
      </c>
      <c r="G258" s="140" t="s">
        <v>0</v>
      </c>
      <c r="H258" s="141"/>
      <c r="I258" s="142"/>
      <c r="J258" s="143">
        <f t="shared" si="5"/>
        <v>0</v>
      </c>
      <c r="K258" s="111"/>
      <c r="L258" s="17"/>
      <c r="M258" s="144" t="s">
        <v>0</v>
      </c>
      <c r="N258" s="145" t="s">
        <v>27</v>
      </c>
      <c r="T258" s="23"/>
      <c r="AT258" s="10" t="s">
        <v>146</v>
      </c>
      <c r="AU258" s="10" t="s">
        <v>45</v>
      </c>
      <c r="AY258" s="10" t="s">
        <v>146</v>
      </c>
      <c r="BE258" s="33">
        <f>IF(N258="základná",J258,0)</f>
        <v>0</v>
      </c>
      <c r="BF258" s="33">
        <f>IF(N258="znížená",J258,0)</f>
        <v>0</v>
      </c>
      <c r="BG258" s="33">
        <f>IF(N258="zákl. prenesená",J258,0)</f>
        <v>0</v>
      </c>
      <c r="BH258" s="33">
        <f>IF(N258="zníž. prenesená",J258,0)</f>
        <v>0</v>
      </c>
      <c r="BI258" s="33">
        <f>IF(N258="nulová",J258,0)</f>
        <v>0</v>
      </c>
      <c r="BJ258" s="10" t="s">
        <v>46</v>
      </c>
      <c r="BK258" s="33">
        <f>I258*H258</f>
        <v>0</v>
      </c>
    </row>
    <row r="259" spans="2:63" s="1" customFormat="1" ht="16.350000000000001" customHeight="1" x14ac:dyDescent="0.2">
      <c r="B259" s="17"/>
      <c r="C259" s="137" t="s">
        <v>0</v>
      </c>
      <c r="D259" s="137" t="s">
        <v>88</v>
      </c>
      <c r="E259" s="138" t="s">
        <v>0</v>
      </c>
      <c r="F259" s="139" t="s">
        <v>0</v>
      </c>
      <c r="G259" s="140" t="s">
        <v>0</v>
      </c>
      <c r="H259" s="141"/>
      <c r="I259" s="142"/>
      <c r="J259" s="143">
        <f t="shared" si="5"/>
        <v>0</v>
      </c>
      <c r="K259" s="111"/>
      <c r="L259" s="17"/>
      <c r="M259" s="144" t="s">
        <v>0</v>
      </c>
      <c r="N259" s="145" t="s">
        <v>27</v>
      </c>
      <c r="O259" s="146"/>
      <c r="P259" s="146"/>
      <c r="Q259" s="146"/>
      <c r="R259" s="146"/>
      <c r="S259" s="146"/>
      <c r="T259" s="147"/>
      <c r="AT259" s="10" t="s">
        <v>146</v>
      </c>
      <c r="AU259" s="10" t="s">
        <v>45</v>
      </c>
      <c r="AY259" s="10" t="s">
        <v>146</v>
      </c>
      <c r="BE259" s="33">
        <f>IF(N259="základná",J259,0)</f>
        <v>0</v>
      </c>
      <c r="BF259" s="33">
        <f>IF(N259="znížená",J259,0)</f>
        <v>0</v>
      </c>
      <c r="BG259" s="33">
        <f>IF(N259="zákl. prenesená",J259,0)</f>
        <v>0</v>
      </c>
      <c r="BH259" s="33">
        <f>IF(N259="zníž. prenesená",J259,0)</f>
        <v>0</v>
      </c>
      <c r="BI259" s="33">
        <f>IF(N259="nulová",J259,0)</f>
        <v>0</v>
      </c>
      <c r="BJ259" s="10" t="s">
        <v>46</v>
      </c>
      <c r="BK259" s="33">
        <f>I259*H259</f>
        <v>0</v>
      </c>
    </row>
    <row r="260" spans="2:63" s="1" customFormat="1" ht="6.95" customHeight="1" x14ac:dyDescent="0.2">
      <c r="B260" s="18"/>
      <c r="C260" s="19"/>
      <c r="D260" s="19"/>
      <c r="E260" s="19"/>
      <c r="F260" s="19"/>
      <c r="G260" s="19"/>
      <c r="H260" s="19"/>
      <c r="I260" s="19"/>
      <c r="J260" s="19"/>
      <c r="K260" s="19"/>
      <c r="L260" s="17"/>
    </row>
  </sheetData>
  <sheetProtection algorithmName="SHA-512" hashValue="1jaut6iBQzexM0ROwKopC6/c2iICJJcG2nrcErck0EI1C8AJHEidUD4DdfKDIymvPk4vTdf/WwGxnkctkXyS3w==" saltValue="DjfO93pldDiyGm0iqNVbotLgBdZnV6DTf2SSYqcedk/lYzQLEwMsHg5EJeQ1MZjHPl/03mpFjAUzOsQxIGx8/A==" spinCount="100000" sheet="1" objects="1" scenarios="1" formatColumns="0" formatRows="0" autoFilter="0"/>
  <autoFilter ref="C137:K259" xr:uid="{00000000-0009-0000-0000-000000000000}"/>
  <mergeCells count="14">
    <mergeCell ref="D116:F116"/>
    <mergeCell ref="E128:H128"/>
    <mergeCell ref="E130:H130"/>
    <mergeCell ref="L2:V2"/>
    <mergeCell ref="E87:H87"/>
    <mergeCell ref="D112:F112"/>
    <mergeCell ref="D113:F113"/>
    <mergeCell ref="D114:F114"/>
    <mergeCell ref="D115:F115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55:D260" xr:uid="{00000000-0002-0000-0000-000000000000}">
      <formula1>"K, M"</formula1>
    </dataValidation>
    <dataValidation type="list" allowBlank="1" showInputMessage="1" showErrorMessage="1" error="Povolené sú hodnoty základná, znížená, nulová." sqref="N255:N260" xr:uid="{00000000-0002-0000-00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50"/>
  <sheetViews>
    <sheetView showGridLines="0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 x14ac:dyDescent="0.2"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0" t="s">
        <v>48</v>
      </c>
      <c r="AZ2" s="148" t="s">
        <v>148</v>
      </c>
      <c r="BA2" s="148" t="s">
        <v>0</v>
      </c>
      <c r="BB2" s="148" t="s">
        <v>0</v>
      </c>
      <c r="BC2" s="148" t="s">
        <v>107</v>
      </c>
      <c r="BD2" s="148" t="s">
        <v>46</v>
      </c>
    </row>
    <row r="3" spans="2:56" ht="6.95" customHeight="1" x14ac:dyDescent="0.2">
      <c r="B3" s="37"/>
      <c r="C3" s="38"/>
      <c r="D3" s="38"/>
      <c r="E3" s="38"/>
      <c r="F3" s="38"/>
      <c r="G3" s="38"/>
      <c r="H3" s="38"/>
      <c r="I3" s="38"/>
      <c r="J3" s="38"/>
      <c r="K3" s="38"/>
      <c r="L3" s="11"/>
      <c r="AT3" s="10" t="s">
        <v>44</v>
      </c>
      <c r="AZ3" s="148" t="s">
        <v>400</v>
      </c>
      <c r="BA3" s="148" t="s">
        <v>0</v>
      </c>
      <c r="BB3" s="148" t="s">
        <v>0</v>
      </c>
      <c r="BC3" s="148" t="s">
        <v>401</v>
      </c>
      <c r="BD3" s="148" t="s">
        <v>46</v>
      </c>
    </row>
    <row r="4" spans="2:56" ht="24.95" customHeight="1" x14ac:dyDescent="0.2">
      <c r="B4" s="11"/>
      <c r="D4" s="12" t="s">
        <v>51</v>
      </c>
      <c r="L4" s="11"/>
      <c r="M4" s="39" t="s">
        <v>3</v>
      </c>
      <c r="AT4" s="10" t="s">
        <v>1</v>
      </c>
      <c r="AZ4" s="148" t="s">
        <v>402</v>
      </c>
      <c r="BA4" s="148" t="s">
        <v>0</v>
      </c>
      <c r="BB4" s="148" t="s">
        <v>0</v>
      </c>
      <c r="BC4" s="148" t="s">
        <v>403</v>
      </c>
      <c r="BD4" s="148" t="s">
        <v>46</v>
      </c>
    </row>
    <row r="5" spans="2:56" ht="6.95" customHeight="1" x14ac:dyDescent="0.2">
      <c r="B5" s="11"/>
      <c r="L5" s="11"/>
      <c r="AZ5" s="148" t="s">
        <v>404</v>
      </c>
      <c r="BA5" s="148" t="s">
        <v>149</v>
      </c>
      <c r="BB5" s="148" t="s">
        <v>0</v>
      </c>
      <c r="BC5" s="148" t="s">
        <v>405</v>
      </c>
      <c r="BD5" s="148" t="s">
        <v>46</v>
      </c>
    </row>
    <row r="6" spans="2:56" ht="12" customHeight="1" x14ac:dyDescent="0.2">
      <c r="B6" s="11"/>
      <c r="D6" s="14" t="s">
        <v>4</v>
      </c>
      <c r="L6" s="11"/>
      <c r="AZ6" s="148" t="s">
        <v>147</v>
      </c>
      <c r="BA6" s="148" t="s">
        <v>0</v>
      </c>
      <c r="BB6" s="148" t="s">
        <v>0</v>
      </c>
      <c r="BC6" s="148" t="s">
        <v>278</v>
      </c>
      <c r="BD6" s="148" t="s">
        <v>46</v>
      </c>
    </row>
    <row r="7" spans="2:56" ht="16.5" customHeight="1" x14ac:dyDescent="0.2">
      <c r="B7" s="11"/>
      <c r="E7" s="164" t="e">
        <f>#REF!</f>
        <v>#REF!</v>
      </c>
      <c r="F7" s="165"/>
      <c r="G7" s="165"/>
      <c r="H7" s="165"/>
      <c r="L7" s="11"/>
      <c r="AZ7" s="148" t="s">
        <v>151</v>
      </c>
      <c r="BA7" s="148" t="s">
        <v>0</v>
      </c>
      <c r="BB7" s="148" t="s">
        <v>0</v>
      </c>
      <c r="BC7" s="148" t="s">
        <v>45</v>
      </c>
      <c r="BD7" s="148" t="s">
        <v>46</v>
      </c>
    </row>
    <row r="8" spans="2:56" s="1" customFormat="1" ht="12" customHeight="1" x14ac:dyDescent="0.2">
      <c r="B8" s="17"/>
      <c r="D8" s="14" t="s">
        <v>52</v>
      </c>
      <c r="L8" s="17"/>
    </row>
    <row r="9" spans="2:56" s="1" customFormat="1" ht="30" customHeight="1" x14ac:dyDescent="0.2">
      <c r="B9" s="17"/>
      <c r="E9" s="166" t="s">
        <v>406</v>
      </c>
      <c r="F9" s="167"/>
      <c r="G9" s="167"/>
      <c r="H9" s="167"/>
      <c r="L9" s="17"/>
    </row>
    <row r="10" spans="2:56" s="1" customFormat="1" x14ac:dyDescent="0.2">
      <c r="B10" s="17"/>
      <c r="L10" s="17"/>
    </row>
    <row r="11" spans="2:56" s="1" customFormat="1" ht="12" customHeight="1" x14ac:dyDescent="0.2">
      <c r="B11" s="17"/>
      <c r="D11" s="14" t="s">
        <v>5</v>
      </c>
      <c r="F11" s="13" t="s">
        <v>0</v>
      </c>
      <c r="I11" s="14" t="s">
        <v>6</v>
      </c>
      <c r="J11" s="13" t="s">
        <v>0</v>
      </c>
      <c r="L11" s="17"/>
    </row>
    <row r="12" spans="2:56" s="1" customFormat="1" ht="12" customHeight="1" x14ac:dyDescent="0.2">
      <c r="B12" s="17"/>
      <c r="D12" s="14" t="s">
        <v>7</v>
      </c>
      <c r="F12" s="13" t="s">
        <v>8</v>
      </c>
      <c r="I12" s="14" t="s">
        <v>9</v>
      </c>
      <c r="J12" s="22" t="e">
        <f>#REF!</f>
        <v>#REF!</v>
      </c>
      <c r="L12" s="17"/>
    </row>
    <row r="13" spans="2:56" s="1" customFormat="1" ht="10.9" customHeight="1" x14ac:dyDescent="0.2">
      <c r="B13" s="17"/>
      <c r="L13" s="17"/>
    </row>
    <row r="14" spans="2:56" s="1" customFormat="1" ht="12" customHeight="1" x14ac:dyDescent="0.2">
      <c r="B14" s="17"/>
      <c r="D14" s="14" t="s">
        <v>10</v>
      </c>
      <c r="I14" s="14" t="s">
        <v>11</v>
      </c>
      <c r="J14" s="13" t="s">
        <v>12</v>
      </c>
      <c r="L14" s="17"/>
    </row>
    <row r="15" spans="2:56" s="1" customFormat="1" ht="18" customHeight="1" x14ac:dyDescent="0.2">
      <c r="B15" s="17"/>
      <c r="E15" s="13" t="s">
        <v>13</v>
      </c>
      <c r="I15" s="14" t="s">
        <v>14</v>
      </c>
      <c r="J15" s="13" t="s">
        <v>15</v>
      </c>
      <c r="L15" s="17"/>
    </row>
    <row r="16" spans="2:56" s="1" customFormat="1" ht="6.95" customHeight="1" x14ac:dyDescent="0.2">
      <c r="B16" s="17"/>
      <c r="L16" s="17"/>
    </row>
    <row r="17" spans="2:12" s="1" customFormat="1" ht="12" customHeight="1" x14ac:dyDescent="0.2">
      <c r="B17" s="17"/>
      <c r="D17" s="14" t="s">
        <v>16</v>
      </c>
      <c r="I17" s="14" t="s">
        <v>11</v>
      </c>
      <c r="J17" s="15" t="e">
        <f>#REF!</f>
        <v>#REF!</v>
      </c>
      <c r="L17" s="17"/>
    </row>
    <row r="18" spans="2:12" s="1" customFormat="1" ht="18" customHeight="1" x14ac:dyDescent="0.2">
      <c r="B18" s="17"/>
      <c r="E18" s="169" t="e">
        <f>#REF!</f>
        <v>#REF!</v>
      </c>
      <c r="F18" s="170"/>
      <c r="G18" s="170"/>
      <c r="H18" s="170"/>
      <c r="I18" s="14" t="s">
        <v>14</v>
      </c>
      <c r="J18" s="15" t="e">
        <f>#REF!</f>
        <v>#REF!</v>
      </c>
      <c r="L18" s="17"/>
    </row>
    <row r="19" spans="2:12" s="1" customFormat="1" ht="6.95" customHeight="1" x14ac:dyDescent="0.2">
      <c r="B19" s="17"/>
      <c r="L19" s="17"/>
    </row>
    <row r="20" spans="2:12" s="1" customFormat="1" ht="12" customHeight="1" x14ac:dyDescent="0.2">
      <c r="B20" s="17"/>
      <c r="D20" s="14" t="s">
        <v>17</v>
      </c>
      <c r="I20" s="14" t="s">
        <v>11</v>
      </c>
      <c r="J20" s="13" t="e">
        <f>IF(#REF!="","",#REF!)</f>
        <v>#REF!</v>
      </c>
      <c r="L20" s="17"/>
    </row>
    <row r="21" spans="2:12" s="1" customFormat="1" ht="18" customHeight="1" x14ac:dyDescent="0.2">
      <c r="B21" s="17"/>
      <c r="E21" s="13" t="e">
        <f>IF(#REF!="","",#REF!)</f>
        <v>#REF!</v>
      </c>
      <c r="I21" s="14" t="s">
        <v>14</v>
      </c>
      <c r="J21" s="13" t="e">
        <f>IF(#REF!="","",#REF!)</f>
        <v>#REF!</v>
      </c>
      <c r="L21" s="17"/>
    </row>
    <row r="22" spans="2:12" s="1" customFormat="1" ht="6.95" customHeight="1" x14ac:dyDescent="0.2">
      <c r="B22" s="17"/>
      <c r="L22" s="17"/>
    </row>
    <row r="23" spans="2:12" s="1" customFormat="1" ht="12" customHeight="1" x14ac:dyDescent="0.2">
      <c r="B23" s="17"/>
      <c r="D23" s="14" t="s">
        <v>19</v>
      </c>
      <c r="I23" s="14" t="s">
        <v>11</v>
      </c>
      <c r="J23" s="13" t="e">
        <f>IF(#REF!="","",#REF!)</f>
        <v>#REF!</v>
      </c>
      <c r="L23" s="17"/>
    </row>
    <row r="24" spans="2:12" s="1" customFormat="1" ht="18" customHeight="1" x14ac:dyDescent="0.2">
      <c r="B24" s="17"/>
      <c r="E24" s="13" t="e">
        <f>IF(#REF!="","",#REF!)</f>
        <v>#REF!</v>
      </c>
      <c r="I24" s="14" t="s">
        <v>14</v>
      </c>
      <c r="J24" s="13" t="e">
        <f>IF(#REF!="","",#REF!)</f>
        <v>#REF!</v>
      </c>
      <c r="L24" s="17"/>
    </row>
    <row r="25" spans="2:12" s="1" customFormat="1" ht="6.95" customHeight="1" x14ac:dyDescent="0.2">
      <c r="B25" s="17"/>
      <c r="L25" s="17"/>
    </row>
    <row r="26" spans="2:12" s="1" customFormat="1" ht="12" customHeight="1" x14ac:dyDescent="0.2">
      <c r="B26" s="17"/>
      <c r="D26" s="14" t="s">
        <v>20</v>
      </c>
      <c r="L26" s="17"/>
    </row>
    <row r="27" spans="2:12" s="2" customFormat="1" ht="16.5" customHeight="1" x14ac:dyDescent="0.2">
      <c r="B27" s="40"/>
      <c r="E27" s="171" t="s">
        <v>0</v>
      </c>
      <c r="F27" s="171"/>
      <c r="G27" s="171"/>
      <c r="H27" s="171"/>
      <c r="L27" s="40"/>
    </row>
    <row r="28" spans="2:12" s="1" customFormat="1" ht="6.95" customHeight="1" x14ac:dyDescent="0.2">
      <c r="B28" s="17"/>
      <c r="L28" s="17"/>
    </row>
    <row r="29" spans="2:12" s="1" customFormat="1" ht="6.95" customHeight="1" x14ac:dyDescent="0.2">
      <c r="B29" s="17"/>
      <c r="D29" s="28"/>
      <c r="E29" s="28"/>
      <c r="F29" s="28"/>
      <c r="G29" s="28"/>
      <c r="H29" s="28"/>
      <c r="I29" s="28"/>
      <c r="J29" s="28"/>
      <c r="K29" s="28"/>
      <c r="L29" s="17"/>
    </row>
    <row r="30" spans="2:12" s="1" customFormat="1" ht="14.45" customHeight="1" x14ac:dyDescent="0.2">
      <c r="B30" s="17"/>
      <c r="D30" s="13" t="s">
        <v>53</v>
      </c>
      <c r="J30" s="41">
        <f>J96</f>
        <v>0</v>
      </c>
      <c r="L30" s="17"/>
    </row>
    <row r="31" spans="2:12" s="1" customFormat="1" ht="14.45" customHeight="1" x14ac:dyDescent="0.2">
      <c r="B31" s="17"/>
      <c r="D31" s="42" t="s">
        <v>49</v>
      </c>
      <c r="J31" s="41">
        <f>J110</f>
        <v>0</v>
      </c>
      <c r="L31" s="17"/>
    </row>
    <row r="32" spans="2:12" s="1" customFormat="1" ht="25.35" customHeight="1" x14ac:dyDescent="0.2">
      <c r="B32" s="17"/>
      <c r="D32" s="43" t="s">
        <v>21</v>
      </c>
      <c r="J32" s="30">
        <f>ROUND(J30 + J31, 2)</f>
        <v>0</v>
      </c>
      <c r="L32" s="17"/>
    </row>
    <row r="33" spans="2:12" s="1" customFormat="1" ht="6.95" customHeight="1" x14ac:dyDescent="0.2">
      <c r="B33" s="17"/>
      <c r="D33" s="28"/>
      <c r="E33" s="28"/>
      <c r="F33" s="28"/>
      <c r="G33" s="28"/>
      <c r="H33" s="28"/>
      <c r="I33" s="28"/>
      <c r="J33" s="28"/>
      <c r="K33" s="28"/>
      <c r="L33" s="17"/>
    </row>
    <row r="34" spans="2:12" s="1" customFormat="1" ht="14.45" customHeight="1" x14ac:dyDescent="0.2">
      <c r="B34" s="17"/>
      <c r="F34" s="44" t="s">
        <v>23</v>
      </c>
      <c r="I34" s="44" t="s">
        <v>22</v>
      </c>
      <c r="J34" s="44" t="s">
        <v>24</v>
      </c>
      <c r="L34" s="17"/>
    </row>
    <row r="35" spans="2:12" s="1" customFormat="1" ht="14.45" customHeight="1" x14ac:dyDescent="0.2">
      <c r="B35" s="17"/>
      <c r="D35" s="45" t="s">
        <v>25</v>
      </c>
      <c r="E35" s="46" t="s">
        <v>26</v>
      </c>
      <c r="F35" s="47">
        <f>ROUND((ROUND((SUM(BE110:BE117) + SUM(BE137:BE243)),  2) + SUM(BE245:BE249)), 2)</f>
        <v>0</v>
      </c>
      <c r="G35" s="48"/>
      <c r="H35" s="48"/>
      <c r="I35" s="49">
        <v>0.2</v>
      </c>
      <c r="J35" s="47">
        <f>ROUND((ROUND(((SUM(BE110:BE117) + SUM(BE137:BE243))*I35),  2) + (SUM(BE245:BE249)*I35)), 2)</f>
        <v>0</v>
      </c>
      <c r="L35" s="17"/>
    </row>
    <row r="36" spans="2:12" s="1" customFormat="1" ht="14.45" customHeight="1" x14ac:dyDescent="0.2">
      <c r="B36" s="17"/>
      <c r="E36" s="46" t="s">
        <v>27</v>
      </c>
      <c r="F36" s="47">
        <f>ROUND((ROUND((SUM(BF110:BF117) + SUM(BF137:BF243)),  2) + SUM(BF245:BF249)), 2)</f>
        <v>0</v>
      </c>
      <c r="G36" s="48"/>
      <c r="H36" s="48"/>
      <c r="I36" s="49">
        <v>0.2</v>
      </c>
      <c r="J36" s="47">
        <f>ROUND((ROUND(((SUM(BF110:BF117) + SUM(BF137:BF243))*I36),  2) + (SUM(BF245:BF249)*I36)), 2)</f>
        <v>0</v>
      </c>
      <c r="L36" s="17"/>
    </row>
    <row r="37" spans="2:12" s="1" customFormat="1" ht="14.45" hidden="1" customHeight="1" x14ac:dyDescent="0.2">
      <c r="B37" s="17"/>
      <c r="E37" s="14" t="s">
        <v>28</v>
      </c>
      <c r="F37" s="50">
        <f>ROUND((ROUND((SUM(BG110:BG117) + SUM(BG137:BG243)),  2) + SUM(BG245:BG249)), 2)</f>
        <v>0</v>
      </c>
      <c r="I37" s="51">
        <v>0.2</v>
      </c>
      <c r="J37" s="50">
        <f>0</f>
        <v>0</v>
      </c>
      <c r="L37" s="17"/>
    </row>
    <row r="38" spans="2:12" s="1" customFormat="1" ht="14.45" hidden="1" customHeight="1" x14ac:dyDescent="0.2">
      <c r="B38" s="17"/>
      <c r="E38" s="14" t="s">
        <v>29</v>
      </c>
      <c r="F38" s="50">
        <f>ROUND((ROUND((SUM(BH110:BH117) + SUM(BH137:BH243)),  2) + SUM(BH245:BH249)), 2)</f>
        <v>0</v>
      </c>
      <c r="I38" s="51">
        <v>0.2</v>
      </c>
      <c r="J38" s="50">
        <f>0</f>
        <v>0</v>
      </c>
      <c r="L38" s="17"/>
    </row>
    <row r="39" spans="2:12" s="1" customFormat="1" ht="14.45" hidden="1" customHeight="1" x14ac:dyDescent="0.2">
      <c r="B39" s="17"/>
      <c r="E39" s="46" t="s">
        <v>30</v>
      </c>
      <c r="F39" s="47">
        <f>ROUND((ROUND((SUM(BI110:BI117) + SUM(BI137:BI243)),  2) + SUM(BI245:BI249)), 2)</f>
        <v>0</v>
      </c>
      <c r="G39" s="48"/>
      <c r="H39" s="48"/>
      <c r="I39" s="49">
        <v>0</v>
      </c>
      <c r="J39" s="47">
        <f>0</f>
        <v>0</v>
      </c>
      <c r="L39" s="17"/>
    </row>
    <row r="40" spans="2:12" s="1" customFormat="1" ht="6.95" customHeight="1" x14ac:dyDescent="0.2">
      <c r="B40" s="17"/>
      <c r="L40" s="17"/>
    </row>
    <row r="41" spans="2:12" s="1" customFormat="1" ht="25.35" customHeight="1" x14ac:dyDescent="0.2">
      <c r="B41" s="17"/>
      <c r="C41" s="35"/>
      <c r="D41" s="52" t="s">
        <v>31</v>
      </c>
      <c r="E41" s="53"/>
      <c r="F41" s="53"/>
      <c r="G41" s="54" t="s">
        <v>32</v>
      </c>
      <c r="H41" s="55" t="s">
        <v>33</v>
      </c>
      <c r="I41" s="53"/>
      <c r="J41" s="56">
        <f>SUM(J32:J39)</f>
        <v>0</v>
      </c>
      <c r="K41" s="57"/>
      <c r="L41" s="17"/>
    </row>
    <row r="42" spans="2:12" s="1" customFormat="1" ht="14.45" customHeight="1" x14ac:dyDescent="0.2">
      <c r="B42" s="17"/>
      <c r="L42" s="17"/>
    </row>
    <row r="43" spans="2:12" ht="14.45" customHeight="1" x14ac:dyDescent="0.2">
      <c r="B43" s="11"/>
      <c r="L43" s="11"/>
    </row>
    <row r="44" spans="2:12" ht="14.45" customHeight="1" x14ac:dyDescent="0.2">
      <c r="B44" s="11"/>
      <c r="L44" s="11"/>
    </row>
    <row r="45" spans="2:12" ht="14.45" customHeight="1" x14ac:dyDescent="0.2">
      <c r="B45" s="11"/>
      <c r="L45" s="11"/>
    </row>
    <row r="46" spans="2:12" ht="14.45" customHeight="1" x14ac:dyDescent="0.2">
      <c r="B46" s="11"/>
      <c r="L46" s="11"/>
    </row>
    <row r="47" spans="2:12" ht="14.45" customHeight="1" x14ac:dyDescent="0.2">
      <c r="B47" s="11"/>
      <c r="L47" s="11"/>
    </row>
    <row r="48" spans="2:12" ht="14.45" customHeight="1" x14ac:dyDescent="0.2">
      <c r="B48" s="11"/>
      <c r="L48" s="11"/>
    </row>
    <row r="49" spans="2:12" ht="14.45" customHeight="1" x14ac:dyDescent="0.2">
      <c r="B49" s="11"/>
      <c r="L49" s="11"/>
    </row>
    <row r="50" spans="2:12" s="1" customFormat="1" ht="14.45" customHeight="1" x14ac:dyDescent="0.2">
      <c r="B50" s="17"/>
      <c r="D50" s="58" t="s">
        <v>34</v>
      </c>
      <c r="E50" s="59"/>
      <c r="F50" s="59"/>
      <c r="G50" s="58" t="s">
        <v>35</v>
      </c>
      <c r="H50" s="59"/>
      <c r="I50" s="59"/>
      <c r="J50" s="59"/>
      <c r="K50" s="59"/>
      <c r="L50" s="17"/>
    </row>
    <row r="51" spans="2:12" x14ac:dyDescent="0.2">
      <c r="B51" s="11"/>
      <c r="L51" s="11"/>
    </row>
    <row r="52" spans="2:12" x14ac:dyDescent="0.2">
      <c r="B52" s="11"/>
      <c r="L52" s="11"/>
    </row>
    <row r="53" spans="2:12" x14ac:dyDescent="0.2">
      <c r="B53" s="11"/>
      <c r="L53" s="11"/>
    </row>
    <row r="54" spans="2:12" x14ac:dyDescent="0.2">
      <c r="B54" s="11"/>
      <c r="L54" s="11"/>
    </row>
    <row r="55" spans="2:12" x14ac:dyDescent="0.2">
      <c r="B55" s="11"/>
      <c r="L55" s="11"/>
    </row>
    <row r="56" spans="2:12" x14ac:dyDescent="0.2">
      <c r="B56" s="11"/>
      <c r="L56" s="11"/>
    </row>
    <row r="57" spans="2:12" x14ac:dyDescent="0.2">
      <c r="B57" s="11"/>
      <c r="L57" s="11"/>
    </row>
    <row r="58" spans="2:12" x14ac:dyDescent="0.2">
      <c r="B58" s="11"/>
      <c r="L58" s="11"/>
    </row>
    <row r="59" spans="2:12" x14ac:dyDescent="0.2">
      <c r="B59" s="11"/>
      <c r="L59" s="11"/>
    </row>
    <row r="60" spans="2:12" x14ac:dyDescent="0.2">
      <c r="B60" s="11"/>
      <c r="L60" s="11"/>
    </row>
    <row r="61" spans="2:12" s="1" customFormat="1" ht="12.75" x14ac:dyDescent="0.2">
      <c r="B61" s="17"/>
      <c r="D61" s="60" t="s">
        <v>36</v>
      </c>
      <c r="E61" s="61"/>
      <c r="F61" s="62" t="s">
        <v>37</v>
      </c>
      <c r="G61" s="60" t="s">
        <v>36</v>
      </c>
      <c r="H61" s="61"/>
      <c r="I61" s="61"/>
      <c r="J61" s="63" t="s">
        <v>37</v>
      </c>
      <c r="K61" s="61"/>
      <c r="L61" s="17"/>
    </row>
    <row r="62" spans="2:12" x14ac:dyDescent="0.2">
      <c r="B62" s="11"/>
      <c r="L62" s="11"/>
    </row>
    <row r="63" spans="2:12" x14ac:dyDescent="0.2">
      <c r="B63" s="11"/>
      <c r="L63" s="11"/>
    </row>
    <row r="64" spans="2:12" x14ac:dyDescent="0.2">
      <c r="B64" s="11"/>
      <c r="L64" s="11"/>
    </row>
    <row r="65" spans="2:12" s="1" customFormat="1" ht="12.75" x14ac:dyDescent="0.2">
      <c r="B65" s="17"/>
      <c r="D65" s="58" t="s">
        <v>38</v>
      </c>
      <c r="E65" s="59"/>
      <c r="F65" s="59"/>
      <c r="G65" s="58" t="s">
        <v>39</v>
      </c>
      <c r="H65" s="59"/>
      <c r="I65" s="59"/>
      <c r="J65" s="59"/>
      <c r="K65" s="59"/>
      <c r="L65" s="17"/>
    </row>
    <row r="66" spans="2:12" x14ac:dyDescent="0.2">
      <c r="B66" s="11"/>
      <c r="L66" s="11"/>
    </row>
    <row r="67" spans="2:12" x14ac:dyDescent="0.2">
      <c r="B67" s="11"/>
      <c r="L67" s="11"/>
    </row>
    <row r="68" spans="2:12" x14ac:dyDescent="0.2">
      <c r="B68" s="11"/>
      <c r="L68" s="11"/>
    </row>
    <row r="69" spans="2:12" x14ac:dyDescent="0.2">
      <c r="B69" s="11"/>
      <c r="L69" s="11"/>
    </row>
    <row r="70" spans="2:12" x14ac:dyDescent="0.2">
      <c r="B70" s="11"/>
      <c r="L70" s="11"/>
    </row>
    <row r="71" spans="2:12" x14ac:dyDescent="0.2">
      <c r="B71" s="11"/>
      <c r="L71" s="11"/>
    </row>
    <row r="72" spans="2:12" x14ac:dyDescent="0.2">
      <c r="B72" s="11"/>
      <c r="L72" s="11"/>
    </row>
    <row r="73" spans="2:12" x14ac:dyDescent="0.2">
      <c r="B73" s="11"/>
      <c r="L73" s="11"/>
    </row>
    <row r="74" spans="2:12" x14ac:dyDescent="0.2">
      <c r="B74" s="11"/>
      <c r="L74" s="11"/>
    </row>
    <row r="75" spans="2:12" x14ac:dyDescent="0.2">
      <c r="B75" s="11"/>
      <c r="L75" s="11"/>
    </row>
    <row r="76" spans="2:12" s="1" customFormat="1" ht="12.75" x14ac:dyDescent="0.2">
      <c r="B76" s="17"/>
      <c r="D76" s="60" t="s">
        <v>36</v>
      </c>
      <c r="E76" s="61"/>
      <c r="F76" s="62" t="s">
        <v>37</v>
      </c>
      <c r="G76" s="60" t="s">
        <v>36</v>
      </c>
      <c r="H76" s="61"/>
      <c r="I76" s="61"/>
      <c r="J76" s="63" t="s">
        <v>37</v>
      </c>
      <c r="K76" s="61"/>
      <c r="L76" s="17"/>
    </row>
    <row r="77" spans="2:12" s="1" customFormat="1" ht="14.45" customHeight="1" x14ac:dyDescent="0.2">
      <c r="B77" s="18"/>
      <c r="C77" s="19"/>
      <c r="D77" s="19"/>
      <c r="E77" s="19"/>
      <c r="F77" s="19"/>
      <c r="G77" s="19"/>
      <c r="H77" s="19"/>
      <c r="I77" s="19"/>
      <c r="J77" s="19"/>
      <c r="K77" s="19"/>
      <c r="L77" s="17"/>
    </row>
    <row r="81" spans="2:47" s="1" customFormat="1" ht="6.95" customHeight="1" x14ac:dyDescent="0.2">
      <c r="B81" s="20"/>
      <c r="C81" s="21"/>
      <c r="D81" s="21"/>
      <c r="E81" s="21"/>
      <c r="F81" s="21"/>
      <c r="G81" s="21"/>
      <c r="H81" s="21"/>
      <c r="I81" s="21"/>
      <c r="J81" s="21"/>
      <c r="K81" s="21"/>
      <c r="L81" s="17"/>
    </row>
    <row r="82" spans="2:47" s="1" customFormat="1" ht="24.95" customHeight="1" x14ac:dyDescent="0.2">
      <c r="B82" s="17"/>
      <c r="C82" s="12" t="s">
        <v>54</v>
      </c>
      <c r="L82" s="17"/>
    </row>
    <row r="83" spans="2:47" s="1" customFormat="1" ht="6.95" customHeight="1" x14ac:dyDescent="0.2">
      <c r="B83" s="17"/>
      <c r="L83" s="17"/>
    </row>
    <row r="84" spans="2:47" s="1" customFormat="1" ht="12" customHeight="1" x14ac:dyDescent="0.2">
      <c r="B84" s="17"/>
      <c r="C84" s="14" t="s">
        <v>4</v>
      </c>
      <c r="L84" s="17"/>
    </row>
    <row r="85" spans="2:47" s="1" customFormat="1" ht="16.5" customHeight="1" x14ac:dyDescent="0.2">
      <c r="B85" s="17"/>
      <c r="E85" s="164" t="e">
        <f>E7</f>
        <v>#REF!</v>
      </c>
      <c r="F85" s="165"/>
      <c r="G85" s="165"/>
      <c r="H85" s="165"/>
      <c r="L85" s="17"/>
    </row>
    <row r="86" spans="2:47" s="1" customFormat="1" ht="12" customHeight="1" x14ac:dyDescent="0.2">
      <c r="B86" s="17"/>
      <c r="C86" s="14" t="s">
        <v>52</v>
      </c>
      <c r="L86" s="17"/>
    </row>
    <row r="87" spans="2:47" s="1" customFormat="1" ht="30" customHeight="1" x14ac:dyDescent="0.2">
      <c r="B87" s="17"/>
      <c r="E87" s="166" t="str">
        <f>E9</f>
        <v>04a - Strecha ľahká údržba autobusov - výmena folie spodnej strechy pod strechou s parovodom</v>
      </c>
      <c r="F87" s="167"/>
      <c r="G87" s="167"/>
      <c r="H87" s="167"/>
      <c r="L87" s="17"/>
    </row>
    <row r="88" spans="2:47" s="1" customFormat="1" ht="6.95" customHeight="1" x14ac:dyDescent="0.2">
      <c r="B88" s="17"/>
      <c r="L88" s="17"/>
    </row>
    <row r="89" spans="2:47" s="1" customFormat="1" ht="12" customHeight="1" x14ac:dyDescent="0.2">
      <c r="B89" s="17"/>
      <c r="C89" s="14" t="s">
        <v>7</v>
      </c>
      <c r="F89" s="13" t="str">
        <f>F12</f>
        <v>Bratislava</v>
      </c>
      <c r="I89" s="14" t="s">
        <v>9</v>
      </c>
      <c r="J89" s="22" t="e">
        <f>IF(J12="","",J12)</f>
        <v>#REF!</v>
      </c>
      <c r="L89" s="17"/>
    </row>
    <row r="90" spans="2:47" s="1" customFormat="1" ht="6.95" customHeight="1" x14ac:dyDescent="0.2">
      <c r="B90" s="17"/>
      <c r="L90" s="17"/>
    </row>
    <row r="91" spans="2:47" s="1" customFormat="1" ht="15.2" customHeight="1" x14ac:dyDescent="0.2">
      <c r="B91" s="17"/>
      <c r="C91" s="14" t="s">
        <v>10</v>
      </c>
      <c r="F91" s="13" t="str">
        <f>E15</f>
        <v>Dopravný podnik Bratislava, akciová spoločnosť</v>
      </c>
      <c r="I91" s="14" t="s">
        <v>17</v>
      </c>
      <c r="J91" s="16" t="e">
        <f>E21</f>
        <v>#REF!</v>
      </c>
      <c r="L91" s="17"/>
    </row>
    <row r="92" spans="2:47" s="1" customFormat="1" ht="15.2" customHeight="1" x14ac:dyDescent="0.2">
      <c r="B92" s="17"/>
      <c r="C92" s="14" t="s">
        <v>16</v>
      </c>
      <c r="F92" s="13" t="e">
        <f>IF(E18="","",E18)</f>
        <v>#REF!</v>
      </c>
      <c r="I92" s="14" t="s">
        <v>19</v>
      </c>
      <c r="J92" s="16" t="e">
        <f>E24</f>
        <v>#REF!</v>
      </c>
      <c r="L92" s="17"/>
    </row>
    <row r="93" spans="2:47" s="1" customFormat="1" ht="10.35" customHeight="1" x14ac:dyDescent="0.2">
      <c r="B93" s="17"/>
      <c r="L93" s="17"/>
    </row>
    <row r="94" spans="2:47" s="1" customFormat="1" ht="29.25" customHeight="1" x14ac:dyDescent="0.2">
      <c r="B94" s="17"/>
      <c r="C94" s="64" t="s">
        <v>55</v>
      </c>
      <c r="D94" s="35"/>
      <c r="E94" s="35"/>
      <c r="F94" s="35"/>
      <c r="G94" s="35"/>
      <c r="H94" s="35"/>
      <c r="I94" s="35"/>
      <c r="J94" s="65" t="s">
        <v>56</v>
      </c>
      <c r="K94" s="35"/>
      <c r="L94" s="17"/>
    </row>
    <row r="95" spans="2:47" s="1" customFormat="1" ht="10.35" customHeight="1" x14ac:dyDescent="0.2">
      <c r="B95" s="17"/>
      <c r="L95" s="17"/>
    </row>
    <row r="96" spans="2:47" s="1" customFormat="1" ht="22.9" customHeight="1" x14ac:dyDescent="0.2">
      <c r="B96" s="17"/>
      <c r="C96" s="66" t="s">
        <v>57</v>
      </c>
      <c r="J96" s="30">
        <f>J137</f>
        <v>0</v>
      </c>
      <c r="L96" s="17"/>
      <c r="AU96" s="10" t="s">
        <v>58</v>
      </c>
    </row>
    <row r="97" spans="2:65" s="3" customFormat="1" ht="24.95" customHeight="1" x14ac:dyDescent="0.2">
      <c r="B97" s="67"/>
      <c r="D97" s="68" t="s">
        <v>59</v>
      </c>
      <c r="E97" s="69"/>
      <c r="F97" s="69"/>
      <c r="G97" s="69"/>
      <c r="H97" s="69"/>
      <c r="I97" s="69"/>
      <c r="J97" s="70">
        <f>J138</f>
        <v>0</v>
      </c>
      <c r="L97" s="67"/>
    </row>
    <row r="98" spans="2:65" s="4" customFormat="1" ht="19.899999999999999" customHeight="1" x14ac:dyDescent="0.2">
      <c r="B98" s="71"/>
      <c r="D98" s="72" t="s">
        <v>60</v>
      </c>
      <c r="E98" s="73"/>
      <c r="F98" s="73"/>
      <c r="G98" s="73"/>
      <c r="H98" s="73"/>
      <c r="I98" s="73"/>
      <c r="J98" s="74">
        <f>J139</f>
        <v>0</v>
      </c>
      <c r="L98" s="71"/>
    </row>
    <row r="99" spans="2:65" s="3" customFormat="1" ht="24.95" customHeight="1" x14ac:dyDescent="0.2">
      <c r="B99" s="67"/>
      <c r="D99" s="68" t="s">
        <v>153</v>
      </c>
      <c r="E99" s="69"/>
      <c r="F99" s="69"/>
      <c r="G99" s="69"/>
      <c r="H99" s="69"/>
      <c r="I99" s="69"/>
      <c r="J99" s="70">
        <f>J148</f>
        <v>0</v>
      </c>
      <c r="L99" s="67"/>
    </row>
    <row r="100" spans="2:65" s="4" customFormat="1" ht="19.899999999999999" customHeight="1" x14ac:dyDescent="0.2">
      <c r="B100" s="71"/>
      <c r="D100" s="72" t="s">
        <v>154</v>
      </c>
      <c r="E100" s="73"/>
      <c r="F100" s="73"/>
      <c r="G100" s="73"/>
      <c r="H100" s="73"/>
      <c r="I100" s="73"/>
      <c r="J100" s="74">
        <f>J149</f>
        <v>0</v>
      </c>
      <c r="L100" s="71"/>
    </row>
    <row r="101" spans="2:65" s="4" customFormat="1" ht="19.899999999999999" customHeight="1" x14ac:dyDescent="0.2">
      <c r="B101" s="71"/>
      <c r="D101" s="72" t="s">
        <v>155</v>
      </c>
      <c r="E101" s="73"/>
      <c r="F101" s="73"/>
      <c r="G101" s="73"/>
      <c r="H101" s="73"/>
      <c r="I101" s="73"/>
      <c r="J101" s="74">
        <f>J162</f>
        <v>0</v>
      </c>
      <c r="L101" s="71"/>
    </row>
    <row r="102" spans="2:65" s="3" customFormat="1" ht="24.95" customHeight="1" x14ac:dyDescent="0.2">
      <c r="B102" s="67"/>
      <c r="D102" s="68" t="s">
        <v>157</v>
      </c>
      <c r="E102" s="69"/>
      <c r="F102" s="69"/>
      <c r="G102" s="69"/>
      <c r="H102" s="69"/>
      <c r="I102" s="69"/>
      <c r="J102" s="70">
        <f>J210</f>
        <v>0</v>
      </c>
      <c r="L102" s="67"/>
    </row>
    <row r="103" spans="2:65" s="4" customFormat="1" ht="19.899999999999999" customHeight="1" x14ac:dyDescent="0.2">
      <c r="B103" s="71"/>
      <c r="D103" s="72" t="s">
        <v>158</v>
      </c>
      <c r="E103" s="73"/>
      <c r="F103" s="73"/>
      <c r="G103" s="73"/>
      <c r="H103" s="73"/>
      <c r="I103" s="73"/>
      <c r="J103" s="74">
        <f>J211</f>
        <v>0</v>
      </c>
      <c r="L103" s="71"/>
    </row>
    <row r="104" spans="2:65" s="4" customFormat="1" ht="19.899999999999999" customHeight="1" x14ac:dyDescent="0.2">
      <c r="B104" s="71"/>
      <c r="D104" s="72" t="s">
        <v>159</v>
      </c>
      <c r="E104" s="73"/>
      <c r="F104" s="73"/>
      <c r="G104" s="73"/>
      <c r="H104" s="73"/>
      <c r="I104" s="73"/>
      <c r="J104" s="74">
        <f>J232</f>
        <v>0</v>
      </c>
      <c r="L104" s="71"/>
    </row>
    <row r="105" spans="2:65" s="3" customFormat="1" ht="24.95" customHeight="1" x14ac:dyDescent="0.2">
      <c r="B105" s="67"/>
      <c r="D105" s="68" t="s">
        <v>160</v>
      </c>
      <c r="E105" s="69"/>
      <c r="F105" s="69"/>
      <c r="G105" s="69"/>
      <c r="H105" s="69"/>
      <c r="I105" s="69"/>
      <c r="J105" s="70">
        <f>J234</f>
        <v>0</v>
      </c>
      <c r="L105" s="67"/>
    </row>
    <row r="106" spans="2:65" s="3" customFormat="1" ht="24.95" customHeight="1" x14ac:dyDescent="0.2">
      <c r="B106" s="67"/>
      <c r="D106" s="68" t="s">
        <v>62</v>
      </c>
      <c r="E106" s="69"/>
      <c r="F106" s="69"/>
      <c r="G106" s="69"/>
      <c r="H106" s="69"/>
      <c r="I106" s="69"/>
      <c r="J106" s="70">
        <f>J238</f>
        <v>0</v>
      </c>
      <c r="L106" s="67"/>
    </row>
    <row r="107" spans="2:65" s="3" customFormat="1" ht="21.75" customHeight="1" x14ac:dyDescent="0.2">
      <c r="B107" s="67"/>
      <c r="D107" s="75" t="s">
        <v>63</v>
      </c>
      <c r="J107" s="76">
        <f>J244</f>
        <v>0</v>
      </c>
      <c r="L107" s="67"/>
    </row>
    <row r="108" spans="2:65" s="1" customFormat="1" ht="21.75" customHeight="1" x14ac:dyDescent="0.2">
      <c r="B108" s="17"/>
      <c r="L108" s="17"/>
    </row>
    <row r="109" spans="2:65" s="1" customFormat="1" ht="6.95" customHeight="1" x14ac:dyDescent="0.2">
      <c r="B109" s="17"/>
      <c r="L109" s="17"/>
    </row>
    <row r="110" spans="2:65" s="1" customFormat="1" ht="29.25" customHeight="1" x14ac:dyDescent="0.2">
      <c r="B110" s="17"/>
      <c r="C110" s="66" t="s">
        <v>64</v>
      </c>
      <c r="J110" s="77">
        <f>ROUND(J111 + J112 + J113 + J114 + J115 + J116,2)</f>
        <v>0</v>
      </c>
      <c r="L110" s="17"/>
      <c r="N110" s="78" t="s">
        <v>25</v>
      </c>
    </row>
    <row r="111" spans="2:65" s="1" customFormat="1" ht="18" customHeight="1" x14ac:dyDescent="0.2">
      <c r="B111" s="17"/>
      <c r="D111" s="162" t="s">
        <v>65</v>
      </c>
      <c r="E111" s="163"/>
      <c r="F111" s="163"/>
      <c r="J111" s="32">
        <v>0</v>
      </c>
      <c r="L111" s="79"/>
      <c r="M111" s="80"/>
      <c r="N111" s="81" t="s">
        <v>27</v>
      </c>
      <c r="O111" s="80"/>
      <c r="P111" s="80"/>
      <c r="Q111" s="80"/>
      <c r="R111" s="80"/>
      <c r="S111" s="80"/>
      <c r="T111" s="80"/>
      <c r="U111" s="80"/>
      <c r="V111" s="80"/>
      <c r="W111" s="80"/>
      <c r="X111" s="80"/>
      <c r="Y111" s="80"/>
      <c r="Z111" s="80"/>
      <c r="AA111" s="80"/>
      <c r="AB111" s="80"/>
      <c r="AC111" s="80"/>
      <c r="AD111" s="80"/>
      <c r="AE111" s="80"/>
      <c r="AF111" s="80"/>
      <c r="AG111" s="80"/>
      <c r="AH111" s="80"/>
      <c r="AI111" s="80"/>
      <c r="AJ111" s="80"/>
      <c r="AK111" s="80"/>
      <c r="AL111" s="80"/>
      <c r="AM111" s="80"/>
      <c r="AN111" s="80"/>
      <c r="AO111" s="80"/>
      <c r="AP111" s="80"/>
      <c r="AQ111" s="80"/>
      <c r="AR111" s="80"/>
      <c r="AS111" s="80"/>
      <c r="AT111" s="80"/>
      <c r="AU111" s="80"/>
      <c r="AV111" s="80"/>
      <c r="AW111" s="80"/>
      <c r="AX111" s="80"/>
      <c r="AY111" s="82" t="s">
        <v>66</v>
      </c>
      <c r="AZ111" s="80"/>
      <c r="BA111" s="80"/>
      <c r="BB111" s="80"/>
      <c r="BC111" s="80"/>
      <c r="BD111" s="80"/>
      <c r="BE111" s="83">
        <f t="shared" ref="BE111:BE116" si="0">IF(N111="základná",J111,0)</f>
        <v>0</v>
      </c>
      <c r="BF111" s="83">
        <f t="shared" ref="BF111:BF116" si="1">IF(N111="znížená",J111,0)</f>
        <v>0</v>
      </c>
      <c r="BG111" s="83">
        <f t="shared" ref="BG111:BG116" si="2">IF(N111="zákl. prenesená",J111,0)</f>
        <v>0</v>
      </c>
      <c r="BH111" s="83">
        <f t="shared" ref="BH111:BH116" si="3">IF(N111="zníž. prenesená",J111,0)</f>
        <v>0</v>
      </c>
      <c r="BI111" s="83">
        <f t="shared" ref="BI111:BI116" si="4">IF(N111="nulová",J111,0)</f>
        <v>0</v>
      </c>
      <c r="BJ111" s="82" t="s">
        <v>46</v>
      </c>
      <c r="BK111" s="80"/>
      <c r="BL111" s="80"/>
      <c r="BM111" s="80"/>
    </row>
    <row r="112" spans="2:65" s="1" customFormat="1" ht="18" customHeight="1" x14ac:dyDescent="0.2">
      <c r="B112" s="17"/>
      <c r="D112" s="162" t="s">
        <v>67</v>
      </c>
      <c r="E112" s="163"/>
      <c r="F112" s="163"/>
      <c r="J112" s="32">
        <v>0</v>
      </c>
      <c r="L112" s="79"/>
      <c r="M112" s="80"/>
      <c r="N112" s="81" t="s">
        <v>27</v>
      </c>
      <c r="O112" s="80"/>
      <c r="P112" s="80"/>
      <c r="Q112" s="80"/>
      <c r="R112" s="80"/>
      <c r="S112" s="80"/>
      <c r="T112" s="80"/>
      <c r="U112" s="80"/>
      <c r="V112" s="80"/>
      <c r="W112" s="80"/>
      <c r="X112" s="80"/>
      <c r="Y112" s="80"/>
      <c r="Z112" s="80"/>
      <c r="AA112" s="80"/>
      <c r="AB112" s="80"/>
      <c r="AC112" s="80"/>
      <c r="AD112" s="80"/>
      <c r="AE112" s="80"/>
      <c r="AF112" s="80"/>
      <c r="AG112" s="80"/>
      <c r="AH112" s="80"/>
      <c r="AI112" s="80"/>
      <c r="AJ112" s="80"/>
      <c r="AK112" s="80"/>
      <c r="AL112" s="80"/>
      <c r="AM112" s="80"/>
      <c r="AN112" s="80"/>
      <c r="AO112" s="80"/>
      <c r="AP112" s="80"/>
      <c r="AQ112" s="80"/>
      <c r="AR112" s="80"/>
      <c r="AS112" s="80"/>
      <c r="AT112" s="80"/>
      <c r="AU112" s="80"/>
      <c r="AV112" s="80"/>
      <c r="AW112" s="80"/>
      <c r="AX112" s="80"/>
      <c r="AY112" s="82" t="s">
        <v>66</v>
      </c>
      <c r="AZ112" s="80"/>
      <c r="BA112" s="80"/>
      <c r="BB112" s="80"/>
      <c r="BC112" s="80"/>
      <c r="BD112" s="80"/>
      <c r="BE112" s="83">
        <f t="shared" si="0"/>
        <v>0</v>
      </c>
      <c r="BF112" s="83">
        <f t="shared" si="1"/>
        <v>0</v>
      </c>
      <c r="BG112" s="83">
        <f t="shared" si="2"/>
        <v>0</v>
      </c>
      <c r="BH112" s="83">
        <f t="shared" si="3"/>
        <v>0</v>
      </c>
      <c r="BI112" s="83">
        <f t="shared" si="4"/>
        <v>0</v>
      </c>
      <c r="BJ112" s="82" t="s">
        <v>46</v>
      </c>
      <c r="BK112" s="80"/>
      <c r="BL112" s="80"/>
      <c r="BM112" s="80"/>
    </row>
    <row r="113" spans="2:65" s="1" customFormat="1" ht="18" customHeight="1" x14ac:dyDescent="0.2">
      <c r="B113" s="17"/>
      <c r="D113" s="162" t="s">
        <v>68</v>
      </c>
      <c r="E113" s="163"/>
      <c r="F113" s="163"/>
      <c r="J113" s="32">
        <v>0</v>
      </c>
      <c r="L113" s="79"/>
      <c r="M113" s="80"/>
      <c r="N113" s="81" t="s">
        <v>27</v>
      </c>
      <c r="O113" s="80"/>
      <c r="P113" s="80"/>
      <c r="Q113" s="80"/>
      <c r="R113" s="80"/>
      <c r="S113" s="80"/>
      <c r="T113" s="80"/>
      <c r="U113" s="80"/>
      <c r="V113" s="80"/>
      <c r="W113" s="80"/>
      <c r="X113" s="80"/>
      <c r="Y113" s="80"/>
      <c r="Z113" s="80"/>
      <c r="AA113" s="80"/>
      <c r="AB113" s="80"/>
      <c r="AC113" s="80"/>
      <c r="AD113" s="80"/>
      <c r="AE113" s="80"/>
      <c r="AF113" s="80"/>
      <c r="AG113" s="80"/>
      <c r="AH113" s="80"/>
      <c r="AI113" s="80"/>
      <c r="AJ113" s="80"/>
      <c r="AK113" s="80"/>
      <c r="AL113" s="80"/>
      <c r="AM113" s="80"/>
      <c r="AN113" s="80"/>
      <c r="AO113" s="80"/>
      <c r="AP113" s="80"/>
      <c r="AQ113" s="80"/>
      <c r="AR113" s="80"/>
      <c r="AS113" s="80"/>
      <c r="AT113" s="80"/>
      <c r="AU113" s="80"/>
      <c r="AV113" s="80"/>
      <c r="AW113" s="80"/>
      <c r="AX113" s="80"/>
      <c r="AY113" s="82" t="s">
        <v>66</v>
      </c>
      <c r="AZ113" s="80"/>
      <c r="BA113" s="80"/>
      <c r="BB113" s="80"/>
      <c r="BC113" s="80"/>
      <c r="BD113" s="80"/>
      <c r="BE113" s="83">
        <f t="shared" si="0"/>
        <v>0</v>
      </c>
      <c r="BF113" s="83">
        <f t="shared" si="1"/>
        <v>0</v>
      </c>
      <c r="BG113" s="83">
        <f t="shared" si="2"/>
        <v>0</v>
      </c>
      <c r="BH113" s="83">
        <f t="shared" si="3"/>
        <v>0</v>
      </c>
      <c r="BI113" s="83">
        <f t="shared" si="4"/>
        <v>0</v>
      </c>
      <c r="BJ113" s="82" t="s">
        <v>46</v>
      </c>
      <c r="BK113" s="80"/>
      <c r="BL113" s="80"/>
      <c r="BM113" s="80"/>
    </row>
    <row r="114" spans="2:65" s="1" customFormat="1" ht="18" customHeight="1" x14ac:dyDescent="0.2">
      <c r="B114" s="17"/>
      <c r="D114" s="162" t="s">
        <v>69</v>
      </c>
      <c r="E114" s="163"/>
      <c r="F114" s="163"/>
      <c r="J114" s="32">
        <v>0</v>
      </c>
      <c r="L114" s="79"/>
      <c r="M114" s="80"/>
      <c r="N114" s="81" t="s">
        <v>27</v>
      </c>
      <c r="O114" s="80"/>
      <c r="P114" s="80"/>
      <c r="Q114" s="80"/>
      <c r="R114" s="80"/>
      <c r="S114" s="80"/>
      <c r="T114" s="80"/>
      <c r="U114" s="80"/>
      <c r="V114" s="80"/>
      <c r="W114" s="80"/>
      <c r="X114" s="80"/>
      <c r="Y114" s="80"/>
      <c r="Z114" s="80"/>
      <c r="AA114" s="80"/>
      <c r="AB114" s="80"/>
      <c r="AC114" s="80"/>
      <c r="AD114" s="80"/>
      <c r="AE114" s="80"/>
      <c r="AF114" s="80"/>
      <c r="AG114" s="80"/>
      <c r="AH114" s="80"/>
      <c r="AI114" s="80"/>
      <c r="AJ114" s="80"/>
      <c r="AK114" s="80"/>
      <c r="AL114" s="80"/>
      <c r="AM114" s="80"/>
      <c r="AN114" s="80"/>
      <c r="AO114" s="80"/>
      <c r="AP114" s="80"/>
      <c r="AQ114" s="80"/>
      <c r="AR114" s="80"/>
      <c r="AS114" s="80"/>
      <c r="AT114" s="80"/>
      <c r="AU114" s="80"/>
      <c r="AV114" s="80"/>
      <c r="AW114" s="80"/>
      <c r="AX114" s="80"/>
      <c r="AY114" s="82" t="s">
        <v>66</v>
      </c>
      <c r="AZ114" s="80"/>
      <c r="BA114" s="80"/>
      <c r="BB114" s="80"/>
      <c r="BC114" s="80"/>
      <c r="BD114" s="80"/>
      <c r="BE114" s="83">
        <f t="shared" si="0"/>
        <v>0</v>
      </c>
      <c r="BF114" s="83">
        <f t="shared" si="1"/>
        <v>0</v>
      </c>
      <c r="BG114" s="83">
        <f t="shared" si="2"/>
        <v>0</v>
      </c>
      <c r="BH114" s="83">
        <f t="shared" si="3"/>
        <v>0</v>
      </c>
      <c r="BI114" s="83">
        <f t="shared" si="4"/>
        <v>0</v>
      </c>
      <c r="BJ114" s="82" t="s">
        <v>46</v>
      </c>
      <c r="BK114" s="80"/>
      <c r="BL114" s="80"/>
      <c r="BM114" s="80"/>
    </row>
    <row r="115" spans="2:65" s="1" customFormat="1" ht="18" customHeight="1" x14ac:dyDescent="0.2">
      <c r="B115" s="17"/>
      <c r="D115" s="162" t="s">
        <v>70</v>
      </c>
      <c r="E115" s="163"/>
      <c r="F115" s="163"/>
      <c r="J115" s="32">
        <v>0</v>
      </c>
      <c r="L115" s="79"/>
      <c r="M115" s="80"/>
      <c r="N115" s="81" t="s">
        <v>27</v>
      </c>
      <c r="O115" s="80"/>
      <c r="P115" s="80"/>
      <c r="Q115" s="80"/>
      <c r="R115" s="80"/>
      <c r="S115" s="80"/>
      <c r="T115" s="80"/>
      <c r="U115" s="80"/>
      <c r="V115" s="80"/>
      <c r="W115" s="80"/>
      <c r="X115" s="80"/>
      <c r="Y115" s="80"/>
      <c r="Z115" s="80"/>
      <c r="AA115" s="80"/>
      <c r="AB115" s="80"/>
      <c r="AC115" s="80"/>
      <c r="AD115" s="80"/>
      <c r="AE115" s="80"/>
      <c r="AF115" s="80"/>
      <c r="AG115" s="80"/>
      <c r="AH115" s="80"/>
      <c r="AI115" s="80"/>
      <c r="AJ115" s="80"/>
      <c r="AK115" s="80"/>
      <c r="AL115" s="80"/>
      <c r="AM115" s="80"/>
      <c r="AN115" s="80"/>
      <c r="AO115" s="80"/>
      <c r="AP115" s="80"/>
      <c r="AQ115" s="80"/>
      <c r="AR115" s="80"/>
      <c r="AS115" s="80"/>
      <c r="AT115" s="80"/>
      <c r="AU115" s="80"/>
      <c r="AV115" s="80"/>
      <c r="AW115" s="80"/>
      <c r="AX115" s="80"/>
      <c r="AY115" s="82" t="s">
        <v>66</v>
      </c>
      <c r="AZ115" s="80"/>
      <c r="BA115" s="80"/>
      <c r="BB115" s="80"/>
      <c r="BC115" s="80"/>
      <c r="BD115" s="80"/>
      <c r="BE115" s="83">
        <f t="shared" si="0"/>
        <v>0</v>
      </c>
      <c r="BF115" s="83">
        <f t="shared" si="1"/>
        <v>0</v>
      </c>
      <c r="BG115" s="83">
        <f t="shared" si="2"/>
        <v>0</v>
      </c>
      <c r="BH115" s="83">
        <f t="shared" si="3"/>
        <v>0</v>
      </c>
      <c r="BI115" s="83">
        <f t="shared" si="4"/>
        <v>0</v>
      </c>
      <c r="BJ115" s="82" t="s">
        <v>46</v>
      </c>
      <c r="BK115" s="80"/>
      <c r="BL115" s="80"/>
      <c r="BM115" s="80"/>
    </row>
    <row r="116" spans="2:65" s="1" customFormat="1" ht="18" customHeight="1" x14ac:dyDescent="0.2">
      <c r="B116" s="17"/>
      <c r="D116" s="31" t="s">
        <v>71</v>
      </c>
      <c r="J116" s="32">
        <f>ROUND(J30*T116,2)</f>
        <v>0</v>
      </c>
      <c r="L116" s="79"/>
      <c r="M116" s="80"/>
      <c r="N116" s="81" t="s">
        <v>27</v>
      </c>
      <c r="O116" s="80"/>
      <c r="P116" s="80"/>
      <c r="Q116" s="80"/>
      <c r="R116" s="80"/>
      <c r="S116" s="80"/>
      <c r="T116" s="80"/>
      <c r="U116" s="80"/>
      <c r="V116" s="80"/>
      <c r="W116" s="80"/>
      <c r="X116" s="80"/>
      <c r="Y116" s="80"/>
      <c r="Z116" s="80"/>
      <c r="AA116" s="80"/>
      <c r="AB116" s="80"/>
      <c r="AC116" s="80"/>
      <c r="AD116" s="80"/>
      <c r="AE116" s="80"/>
      <c r="AF116" s="80"/>
      <c r="AG116" s="80"/>
      <c r="AH116" s="80"/>
      <c r="AI116" s="80"/>
      <c r="AJ116" s="80"/>
      <c r="AK116" s="80"/>
      <c r="AL116" s="80"/>
      <c r="AM116" s="80"/>
      <c r="AN116" s="80"/>
      <c r="AO116" s="80"/>
      <c r="AP116" s="80"/>
      <c r="AQ116" s="80"/>
      <c r="AR116" s="80"/>
      <c r="AS116" s="80"/>
      <c r="AT116" s="80"/>
      <c r="AU116" s="80"/>
      <c r="AV116" s="80"/>
      <c r="AW116" s="80"/>
      <c r="AX116" s="80"/>
      <c r="AY116" s="82" t="s">
        <v>72</v>
      </c>
      <c r="AZ116" s="80"/>
      <c r="BA116" s="80"/>
      <c r="BB116" s="80"/>
      <c r="BC116" s="80"/>
      <c r="BD116" s="80"/>
      <c r="BE116" s="83">
        <f t="shared" si="0"/>
        <v>0</v>
      </c>
      <c r="BF116" s="83">
        <f t="shared" si="1"/>
        <v>0</v>
      </c>
      <c r="BG116" s="83">
        <f t="shared" si="2"/>
        <v>0</v>
      </c>
      <c r="BH116" s="83">
        <f t="shared" si="3"/>
        <v>0</v>
      </c>
      <c r="BI116" s="83">
        <f t="shared" si="4"/>
        <v>0</v>
      </c>
      <c r="BJ116" s="82" t="s">
        <v>46</v>
      </c>
      <c r="BK116" s="80"/>
      <c r="BL116" s="80"/>
      <c r="BM116" s="80"/>
    </row>
    <row r="117" spans="2:65" s="1" customFormat="1" x14ac:dyDescent="0.2">
      <c r="B117" s="17"/>
      <c r="L117" s="17"/>
    </row>
    <row r="118" spans="2:65" s="1" customFormat="1" ht="29.25" customHeight="1" x14ac:dyDescent="0.2">
      <c r="B118" s="17"/>
      <c r="C118" s="34" t="s">
        <v>50</v>
      </c>
      <c r="D118" s="35"/>
      <c r="E118" s="35"/>
      <c r="F118" s="35"/>
      <c r="G118" s="35"/>
      <c r="H118" s="35"/>
      <c r="I118" s="35"/>
      <c r="J118" s="36">
        <f>ROUND(J96+J110,2)</f>
        <v>0</v>
      </c>
      <c r="K118" s="35"/>
      <c r="L118" s="17"/>
    </row>
    <row r="119" spans="2:65" s="1" customFormat="1" ht="6.95" customHeight="1" x14ac:dyDescent="0.2">
      <c r="B119" s="18"/>
      <c r="C119" s="19"/>
      <c r="D119" s="19"/>
      <c r="E119" s="19"/>
      <c r="F119" s="19"/>
      <c r="G119" s="19"/>
      <c r="H119" s="19"/>
      <c r="I119" s="19"/>
      <c r="J119" s="19"/>
      <c r="K119" s="19"/>
      <c r="L119" s="17"/>
    </row>
    <row r="123" spans="2:65" s="1" customFormat="1" ht="6.95" customHeight="1" x14ac:dyDescent="0.2">
      <c r="B123" s="20"/>
      <c r="C123" s="21"/>
      <c r="D123" s="21"/>
      <c r="E123" s="21"/>
      <c r="F123" s="21"/>
      <c r="G123" s="21"/>
      <c r="H123" s="21"/>
      <c r="I123" s="21"/>
      <c r="J123" s="21"/>
      <c r="K123" s="21"/>
      <c r="L123" s="17"/>
    </row>
    <row r="124" spans="2:65" s="1" customFormat="1" ht="24.95" customHeight="1" x14ac:dyDescent="0.2">
      <c r="B124" s="17"/>
      <c r="C124" s="12" t="s">
        <v>73</v>
      </c>
      <c r="L124" s="17"/>
    </row>
    <row r="125" spans="2:65" s="1" customFormat="1" ht="6.95" customHeight="1" x14ac:dyDescent="0.2">
      <c r="B125" s="17"/>
      <c r="L125" s="17"/>
    </row>
    <row r="126" spans="2:65" s="1" customFormat="1" ht="12" customHeight="1" x14ac:dyDescent="0.2">
      <c r="B126" s="17"/>
      <c r="C126" s="14" t="s">
        <v>4</v>
      </c>
      <c r="L126" s="17"/>
    </row>
    <row r="127" spans="2:65" s="1" customFormat="1" ht="16.5" customHeight="1" x14ac:dyDescent="0.2">
      <c r="B127" s="17"/>
      <c r="E127" s="164" t="e">
        <f>E7</f>
        <v>#REF!</v>
      </c>
      <c r="F127" s="165"/>
      <c r="G127" s="165"/>
      <c r="H127" s="165"/>
      <c r="L127" s="17"/>
    </row>
    <row r="128" spans="2:65" s="1" customFormat="1" ht="12" customHeight="1" x14ac:dyDescent="0.2">
      <c r="B128" s="17"/>
      <c r="C128" s="14" t="s">
        <v>52</v>
      </c>
      <c r="L128" s="17"/>
    </row>
    <row r="129" spans="2:65" s="1" customFormat="1" ht="30" customHeight="1" x14ac:dyDescent="0.2">
      <c r="B129" s="17"/>
      <c r="E129" s="166" t="str">
        <f>E9</f>
        <v>04a - Strecha ľahká údržba autobusov - výmena folie spodnej strechy pod strechou s parovodom</v>
      </c>
      <c r="F129" s="167"/>
      <c r="G129" s="167"/>
      <c r="H129" s="167"/>
      <c r="L129" s="17"/>
    </row>
    <row r="130" spans="2:65" s="1" customFormat="1" ht="6.95" customHeight="1" x14ac:dyDescent="0.2">
      <c r="B130" s="17"/>
      <c r="L130" s="17"/>
    </row>
    <row r="131" spans="2:65" s="1" customFormat="1" ht="12" customHeight="1" x14ac:dyDescent="0.2">
      <c r="B131" s="17"/>
      <c r="C131" s="14" t="s">
        <v>7</v>
      </c>
      <c r="F131" s="13" t="str">
        <f>F12</f>
        <v>Bratislava</v>
      </c>
      <c r="I131" s="14" t="s">
        <v>9</v>
      </c>
      <c r="J131" s="22" t="e">
        <f>IF(J12="","",J12)</f>
        <v>#REF!</v>
      </c>
      <c r="L131" s="17"/>
    </row>
    <row r="132" spans="2:65" s="1" customFormat="1" ht="6.95" customHeight="1" x14ac:dyDescent="0.2">
      <c r="B132" s="17"/>
      <c r="L132" s="17"/>
    </row>
    <row r="133" spans="2:65" s="1" customFormat="1" ht="15.2" customHeight="1" x14ac:dyDescent="0.2">
      <c r="B133" s="17"/>
      <c r="C133" s="14" t="s">
        <v>10</v>
      </c>
      <c r="F133" s="13" t="str">
        <f>E15</f>
        <v>Dopravný podnik Bratislava, akciová spoločnosť</v>
      </c>
      <c r="I133" s="14" t="s">
        <v>17</v>
      </c>
      <c r="J133" s="16" t="e">
        <f>E21</f>
        <v>#REF!</v>
      </c>
      <c r="L133" s="17"/>
    </row>
    <row r="134" spans="2:65" s="1" customFormat="1" ht="15.2" customHeight="1" x14ac:dyDescent="0.2">
      <c r="B134" s="17"/>
      <c r="C134" s="14" t="s">
        <v>16</v>
      </c>
      <c r="F134" s="13" t="e">
        <f>IF(E18="","",E18)</f>
        <v>#REF!</v>
      </c>
      <c r="I134" s="14" t="s">
        <v>19</v>
      </c>
      <c r="J134" s="16" t="e">
        <f>E24</f>
        <v>#REF!</v>
      </c>
      <c r="L134" s="17"/>
    </row>
    <row r="135" spans="2:65" s="1" customFormat="1" ht="10.35" customHeight="1" x14ac:dyDescent="0.2">
      <c r="B135" s="17"/>
      <c r="L135" s="17"/>
    </row>
    <row r="136" spans="2:65" s="5" customFormat="1" ht="29.25" customHeight="1" x14ac:dyDescent="0.2">
      <c r="B136" s="84"/>
      <c r="C136" s="85" t="s">
        <v>74</v>
      </c>
      <c r="D136" s="86" t="s">
        <v>42</v>
      </c>
      <c r="E136" s="86" t="s">
        <v>40</v>
      </c>
      <c r="F136" s="86" t="s">
        <v>41</v>
      </c>
      <c r="G136" s="86" t="s">
        <v>75</v>
      </c>
      <c r="H136" s="86" t="s">
        <v>76</v>
      </c>
      <c r="I136" s="86" t="s">
        <v>77</v>
      </c>
      <c r="J136" s="87" t="s">
        <v>56</v>
      </c>
      <c r="K136" s="88" t="s">
        <v>78</v>
      </c>
      <c r="L136" s="84"/>
      <c r="M136" s="24" t="s">
        <v>0</v>
      </c>
      <c r="N136" s="25" t="s">
        <v>25</v>
      </c>
      <c r="O136" s="25" t="s">
        <v>79</v>
      </c>
      <c r="P136" s="25" t="s">
        <v>80</v>
      </c>
      <c r="Q136" s="25" t="s">
        <v>81</v>
      </c>
      <c r="R136" s="25" t="s">
        <v>82</v>
      </c>
      <c r="S136" s="25" t="s">
        <v>83</v>
      </c>
      <c r="T136" s="26" t="s">
        <v>84</v>
      </c>
    </row>
    <row r="137" spans="2:65" s="1" customFormat="1" ht="22.9" customHeight="1" x14ac:dyDescent="0.25">
      <c r="B137" s="17"/>
      <c r="C137" s="29" t="s">
        <v>53</v>
      </c>
      <c r="J137" s="89">
        <f>BK137</f>
        <v>0</v>
      </c>
      <c r="L137" s="17"/>
      <c r="M137" s="27"/>
      <c r="N137" s="28"/>
      <c r="O137" s="28"/>
      <c r="P137" s="90">
        <f>P138+P148+P210+P234+P238+P244</f>
        <v>0</v>
      </c>
      <c r="Q137" s="28"/>
      <c r="R137" s="90">
        <f>R138+R148+R210+R234+R238+R244</f>
        <v>2.3420809</v>
      </c>
      <c r="S137" s="28"/>
      <c r="T137" s="91">
        <f>T138+T148+T210+T234+T238+T244</f>
        <v>4.7582740000000001</v>
      </c>
      <c r="AT137" s="10" t="s">
        <v>43</v>
      </c>
      <c r="AU137" s="10" t="s">
        <v>58</v>
      </c>
      <c r="BK137" s="92">
        <f>BK138+BK148+BK210+BK234+BK238+BK244</f>
        <v>0</v>
      </c>
    </row>
    <row r="138" spans="2:65" s="6" customFormat="1" ht="25.9" customHeight="1" x14ac:dyDescent="0.2">
      <c r="B138" s="93"/>
      <c r="D138" s="94" t="s">
        <v>43</v>
      </c>
      <c r="E138" s="95" t="s">
        <v>85</v>
      </c>
      <c r="F138" s="95" t="s">
        <v>86</v>
      </c>
      <c r="I138" s="96"/>
      <c r="J138" s="76">
        <f>BK138</f>
        <v>0</v>
      </c>
      <c r="L138" s="93"/>
      <c r="M138" s="97"/>
      <c r="P138" s="98">
        <f>P139</f>
        <v>0</v>
      </c>
      <c r="R138" s="98">
        <f>R139</f>
        <v>0</v>
      </c>
      <c r="T138" s="99">
        <f>T139</f>
        <v>0</v>
      </c>
      <c r="AR138" s="94" t="s">
        <v>45</v>
      </c>
      <c r="AT138" s="100" t="s">
        <v>43</v>
      </c>
      <c r="AU138" s="100" t="s">
        <v>44</v>
      </c>
      <c r="AY138" s="94" t="s">
        <v>87</v>
      </c>
      <c r="BK138" s="101">
        <f>BK139</f>
        <v>0</v>
      </c>
    </row>
    <row r="139" spans="2:65" s="6" customFormat="1" ht="22.9" customHeight="1" x14ac:dyDescent="0.2">
      <c r="B139" s="93"/>
      <c r="D139" s="94" t="s">
        <v>43</v>
      </c>
      <c r="E139" s="102" t="s">
        <v>95</v>
      </c>
      <c r="F139" s="102" t="s">
        <v>96</v>
      </c>
      <c r="I139" s="96"/>
      <c r="J139" s="103">
        <f>BK139</f>
        <v>0</v>
      </c>
      <c r="L139" s="93"/>
      <c r="M139" s="97"/>
      <c r="P139" s="98">
        <f>SUM(P140:P147)</f>
        <v>0</v>
      </c>
      <c r="R139" s="98">
        <f>SUM(R140:R147)</f>
        <v>0</v>
      </c>
      <c r="T139" s="99">
        <f>SUM(T140:T147)</f>
        <v>0</v>
      </c>
      <c r="AR139" s="94" t="s">
        <v>45</v>
      </c>
      <c r="AT139" s="100" t="s">
        <v>43</v>
      </c>
      <c r="AU139" s="100" t="s">
        <v>45</v>
      </c>
      <c r="AY139" s="94" t="s">
        <v>87</v>
      </c>
      <c r="BK139" s="101">
        <f>SUM(BK140:BK147)</f>
        <v>0</v>
      </c>
    </row>
    <row r="140" spans="2:65" s="1" customFormat="1" ht="21.75" customHeight="1" x14ac:dyDescent="0.2">
      <c r="B140" s="17"/>
      <c r="C140" s="104" t="s">
        <v>45</v>
      </c>
      <c r="D140" s="104" t="s">
        <v>88</v>
      </c>
      <c r="E140" s="105" t="s">
        <v>161</v>
      </c>
      <c r="F140" s="106" t="s">
        <v>162</v>
      </c>
      <c r="G140" s="107" t="s">
        <v>98</v>
      </c>
      <c r="H140" s="108">
        <v>4.726</v>
      </c>
      <c r="I140" s="109"/>
      <c r="J140" s="110">
        <f>ROUND(I140*H140,2)</f>
        <v>0</v>
      </c>
      <c r="K140" s="111"/>
      <c r="L140" s="17"/>
      <c r="M140" s="112" t="s">
        <v>0</v>
      </c>
      <c r="N140" s="78" t="s">
        <v>27</v>
      </c>
      <c r="P140" s="113">
        <f>O140*H140</f>
        <v>0</v>
      </c>
      <c r="Q140" s="113">
        <v>0</v>
      </c>
      <c r="R140" s="113">
        <f>Q140*H140</f>
        <v>0</v>
      </c>
      <c r="S140" s="113">
        <v>0</v>
      </c>
      <c r="T140" s="114">
        <f>S140*H140</f>
        <v>0</v>
      </c>
      <c r="AR140" s="115" t="s">
        <v>90</v>
      </c>
      <c r="AT140" s="115" t="s">
        <v>88</v>
      </c>
      <c r="AU140" s="115" t="s">
        <v>46</v>
      </c>
      <c r="AY140" s="10" t="s">
        <v>87</v>
      </c>
      <c r="BE140" s="33">
        <f>IF(N140="základná",J140,0)</f>
        <v>0</v>
      </c>
      <c r="BF140" s="33">
        <f>IF(N140="znížená",J140,0)</f>
        <v>0</v>
      </c>
      <c r="BG140" s="33">
        <f>IF(N140="zákl. prenesená",J140,0)</f>
        <v>0</v>
      </c>
      <c r="BH140" s="33">
        <f>IF(N140="zníž. prenesená",J140,0)</f>
        <v>0</v>
      </c>
      <c r="BI140" s="33">
        <f>IF(N140="nulová",J140,0)</f>
        <v>0</v>
      </c>
      <c r="BJ140" s="10" t="s">
        <v>46</v>
      </c>
      <c r="BK140" s="33">
        <f>ROUND(I140*H140,2)</f>
        <v>0</v>
      </c>
      <c r="BL140" s="10" t="s">
        <v>90</v>
      </c>
      <c r="BM140" s="115" t="s">
        <v>310</v>
      </c>
    </row>
    <row r="141" spans="2:65" s="1" customFormat="1" ht="21.75" customHeight="1" x14ac:dyDescent="0.2">
      <c r="B141" s="17"/>
      <c r="C141" s="104" t="s">
        <v>46</v>
      </c>
      <c r="D141" s="104" t="s">
        <v>88</v>
      </c>
      <c r="E141" s="105" t="s">
        <v>112</v>
      </c>
      <c r="F141" s="106" t="s">
        <v>113</v>
      </c>
      <c r="G141" s="107" t="s">
        <v>98</v>
      </c>
      <c r="H141" s="108">
        <v>4.726</v>
      </c>
      <c r="I141" s="109"/>
      <c r="J141" s="110">
        <f>ROUND(I141*H141,2)</f>
        <v>0</v>
      </c>
      <c r="K141" s="111"/>
      <c r="L141" s="17"/>
      <c r="M141" s="112" t="s">
        <v>0</v>
      </c>
      <c r="N141" s="78" t="s">
        <v>27</v>
      </c>
      <c r="P141" s="113">
        <f>O141*H141</f>
        <v>0</v>
      </c>
      <c r="Q141" s="113">
        <v>0</v>
      </c>
      <c r="R141" s="113">
        <f>Q141*H141</f>
        <v>0</v>
      </c>
      <c r="S141" s="113">
        <v>0</v>
      </c>
      <c r="T141" s="114">
        <f>S141*H141</f>
        <v>0</v>
      </c>
      <c r="AR141" s="115" t="s">
        <v>90</v>
      </c>
      <c r="AT141" s="115" t="s">
        <v>88</v>
      </c>
      <c r="AU141" s="115" t="s">
        <v>46</v>
      </c>
      <c r="AY141" s="10" t="s">
        <v>87</v>
      </c>
      <c r="BE141" s="33">
        <f>IF(N141="základná",J141,0)</f>
        <v>0</v>
      </c>
      <c r="BF141" s="33">
        <f>IF(N141="znížená",J141,0)</f>
        <v>0</v>
      </c>
      <c r="BG141" s="33">
        <f>IF(N141="zákl. prenesená",J141,0)</f>
        <v>0</v>
      </c>
      <c r="BH141" s="33">
        <f>IF(N141="zníž. prenesená",J141,0)</f>
        <v>0</v>
      </c>
      <c r="BI141" s="33">
        <f>IF(N141="nulová",J141,0)</f>
        <v>0</v>
      </c>
      <c r="BJ141" s="10" t="s">
        <v>46</v>
      </c>
      <c r="BK141" s="33">
        <f>ROUND(I141*H141,2)</f>
        <v>0</v>
      </c>
      <c r="BL141" s="10" t="s">
        <v>90</v>
      </c>
      <c r="BM141" s="115" t="s">
        <v>311</v>
      </c>
    </row>
    <row r="142" spans="2:65" s="1" customFormat="1" ht="24.2" customHeight="1" x14ac:dyDescent="0.2">
      <c r="B142" s="17"/>
      <c r="C142" s="104" t="s">
        <v>92</v>
      </c>
      <c r="D142" s="104" t="s">
        <v>88</v>
      </c>
      <c r="E142" s="105" t="s">
        <v>115</v>
      </c>
      <c r="F142" s="106" t="s">
        <v>116</v>
      </c>
      <c r="G142" s="107" t="s">
        <v>98</v>
      </c>
      <c r="H142" s="108">
        <v>108.69799999999999</v>
      </c>
      <c r="I142" s="109"/>
      <c r="J142" s="110">
        <f>ROUND(I142*H142,2)</f>
        <v>0</v>
      </c>
      <c r="K142" s="111"/>
      <c r="L142" s="17"/>
      <c r="M142" s="112" t="s">
        <v>0</v>
      </c>
      <c r="N142" s="78" t="s">
        <v>27</v>
      </c>
      <c r="P142" s="113">
        <f>O142*H142</f>
        <v>0</v>
      </c>
      <c r="Q142" s="113">
        <v>0</v>
      </c>
      <c r="R142" s="113">
        <f>Q142*H142</f>
        <v>0</v>
      </c>
      <c r="S142" s="113">
        <v>0</v>
      </c>
      <c r="T142" s="114">
        <f>S142*H142</f>
        <v>0</v>
      </c>
      <c r="AR142" s="115" t="s">
        <v>90</v>
      </c>
      <c r="AT142" s="115" t="s">
        <v>88</v>
      </c>
      <c r="AU142" s="115" t="s">
        <v>46</v>
      </c>
      <c r="AY142" s="10" t="s">
        <v>87</v>
      </c>
      <c r="BE142" s="33">
        <f>IF(N142="základná",J142,0)</f>
        <v>0</v>
      </c>
      <c r="BF142" s="33">
        <f>IF(N142="znížená",J142,0)</f>
        <v>0</v>
      </c>
      <c r="BG142" s="33">
        <f>IF(N142="zákl. prenesená",J142,0)</f>
        <v>0</v>
      </c>
      <c r="BH142" s="33">
        <f>IF(N142="zníž. prenesená",J142,0)</f>
        <v>0</v>
      </c>
      <c r="BI142" s="33">
        <f>IF(N142="nulová",J142,0)</f>
        <v>0</v>
      </c>
      <c r="BJ142" s="10" t="s">
        <v>46</v>
      </c>
      <c r="BK142" s="33">
        <f>ROUND(I142*H142,2)</f>
        <v>0</v>
      </c>
      <c r="BL142" s="10" t="s">
        <v>90</v>
      </c>
      <c r="BM142" s="115" t="s">
        <v>312</v>
      </c>
    </row>
    <row r="143" spans="2:65" s="7" customFormat="1" x14ac:dyDescent="0.2">
      <c r="B143" s="127"/>
      <c r="D143" s="128" t="s">
        <v>117</v>
      </c>
      <c r="F143" s="129" t="s">
        <v>407</v>
      </c>
      <c r="H143" s="130">
        <v>108.69799999999999</v>
      </c>
      <c r="I143" s="131"/>
      <c r="L143" s="127"/>
      <c r="M143" s="132"/>
      <c r="T143" s="133"/>
      <c r="AT143" s="134" t="s">
        <v>117</v>
      </c>
      <c r="AU143" s="134" t="s">
        <v>46</v>
      </c>
      <c r="AV143" s="7" t="s">
        <v>46</v>
      </c>
      <c r="AW143" s="7" t="s">
        <v>1</v>
      </c>
      <c r="AX143" s="7" t="s">
        <v>45</v>
      </c>
      <c r="AY143" s="134" t="s">
        <v>87</v>
      </c>
    </row>
    <row r="144" spans="2:65" s="1" customFormat="1" ht="24.2" customHeight="1" x14ac:dyDescent="0.2">
      <c r="B144" s="17"/>
      <c r="C144" s="104" t="s">
        <v>90</v>
      </c>
      <c r="D144" s="104" t="s">
        <v>88</v>
      </c>
      <c r="E144" s="105" t="s">
        <v>119</v>
      </c>
      <c r="F144" s="106" t="s">
        <v>120</v>
      </c>
      <c r="G144" s="107" t="s">
        <v>98</v>
      </c>
      <c r="H144" s="108">
        <v>4.726</v>
      </c>
      <c r="I144" s="109"/>
      <c r="J144" s="110">
        <f>ROUND(I144*H144,2)</f>
        <v>0</v>
      </c>
      <c r="K144" s="111"/>
      <c r="L144" s="17"/>
      <c r="M144" s="112" t="s">
        <v>0</v>
      </c>
      <c r="N144" s="78" t="s">
        <v>27</v>
      </c>
      <c r="P144" s="113">
        <f>O144*H144</f>
        <v>0</v>
      </c>
      <c r="Q144" s="113">
        <v>0</v>
      </c>
      <c r="R144" s="113">
        <f>Q144*H144</f>
        <v>0</v>
      </c>
      <c r="S144" s="113">
        <v>0</v>
      </c>
      <c r="T144" s="114">
        <f>S144*H144</f>
        <v>0</v>
      </c>
      <c r="AR144" s="115" t="s">
        <v>90</v>
      </c>
      <c r="AT144" s="115" t="s">
        <v>88</v>
      </c>
      <c r="AU144" s="115" t="s">
        <v>46</v>
      </c>
      <c r="AY144" s="10" t="s">
        <v>87</v>
      </c>
      <c r="BE144" s="33">
        <f>IF(N144="základná",J144,0)</f>
        <v>0</v>
      </c>
      <c r="BF144" s="33">
        <f>IF(N144="znížená",J144,0)</f>
        <v>0</v>
      </c>
      <c r="BG144" s="33">
        <f>IF(N144="zákl. prenesená",J144,0)</f>
        <v>0</v>
      </c>
      <c r="BH144" s="33">
        <f>IF(N144="zníž. prenesená",J144,0)</f>
        <v>0</v>
      </c>
      <c r="BI144" s="33">
        <f>IF(N144="nulová",J144,0)</f>
        <v>0</v>
      </c>
      <c r="BJ144" s="10" t="s">
        <v>46</v>
      </c>
      <c r="BK144" s="33">
        <f>ROUND(I144*H144,2)</f>
        <v>0</v>
      </c>
      <c r="BL144" s="10" t="s">
        <v>90</v>
      </c>
      <c r="BM144" s="115" t="s">
        <v>314</v>
      </c>
    </row>
    <row r="145" spans="2:65" s="1" customFormat="1" ht="24.2" customHeight="1" x14ac:dyDescent="0.2">
      <c r="B145" s="17"/>
      <c r="C145" s="104" t="s">
        <v>91</v>
      </c>
      <c r="D145" s="104" t="s">
        <v>88</v>
      </c>
      <c r="E145" s="105" t="s">
        <v>122</v>
      </c>
      <c r="F145" s="106" t="s">
        <v>123</v>
      </c>
      <c r="G145" s="107" t="s">
        <v>98</v>
      </c>
      <c r="H145" s="108">
        <v>4.726</v>
      </c>
      <c r="I145" s="109"/>
      <c r="J145" s="110">
        <f>ROUND(I145*H145,2)</f>
        <v>0</v>
      </c>
      <c r="K145" s="111"/>
      <c r="L145" s="17"/>
      <c r="M145" s="112" t="s">
        <v>0</v>
      </c>
      <c r="N145" s="78" t="s">
        <v>27</v>
      </c>
      <c r="P145" s="113">
        <f>O145*H145</f>
        <v>0</v>
      </c>
      <c r="Q145" s="113">
        <v>0</v>
      </c>
      <c r="R145" s="113">
        <f>Q145*H145</f>
        <v>0</v>
      </c>
      <c r="S145" s="113">
        <v>0</v>
      </c>
      <c r="T145" s="114">
        <f>S145*H145</f>
        <v>0</v>
      </c>
      <c r="AR145" s="115" t="s">
        <v>90</v>
      </c>
      <c r="AT145" s="115" t="s">
        <v>88</v>
      </c>
      <c r="AU145" s="115" t="s">
        <v>46</v>
      </c>
      <c r="AY145" s="10" t="s">
        <v>87</v>
      </c>
      <c r="BE145" s="33">
        <f>IF(N145="základná",J145,0)</f>
        <v>0</v>
      </c>
      <c r="BF145" s="33">
        <f>IF(N145="znížená",J145,0)</f>
        <v>0</v>
      </c>
      <c r="BG145" s="33">
        <f>IF(N145="zákl. prenesená",J145,0)</f>
        <v>0</v>
      </c>
      <c r="BH145" s="33">
        <f>IF(N145="zníž. prenesená",J145,0)</f>
        <v>0</v>
      </c>
      <c r="BI145" s="33">
        <f>IF(N145="nulová",J145,0)</f>
        <v>0</v>
      </c>
      <c r="BJ145" s="10" t="s">
        <v>46</v>
      </c>
      <c r="BK145" s="33">
        <f>ROUND(I145*H145,2)</f>
        <v>0</v>
      </c>
      <c r="BL145" s="10" t="s">
        <v>90</v>
      </c>
      <c r="BM145" s="115" t="s">
        <v>315</v>
      </c>
    </row>
    <row r="146" spans="2:65" s="1" customFormat="1" ht="24.2" customHeight="1" x14ac:dyDescent="0.2">
      <c r="B146" s="17"/>
      <c r="C146" s="104" t="s">
        <v>97</v>
      </c>
      <c r="D146" s="104" t="s">
        <v>88</v>
      </c>
      <c r="E146" s="105" t="s">
        <v>163</v>
      </c>
      <c r="F146" s="106" t="s">
        <v>164</v>
      </c>
      <c r="G146" s="107" t="s">
        <v>98</v>
      </c>
      <c r="H146" s="108">
        <v>4.726</v>
      </c>
      <c r="I146" s="109"/>
      <c r="J146" s="110">
        <f>ROUND(I146*H146,2)</f>
        <v>0</v>
      </c>
      <c r="K146" s="111"/>
      <c r="L146" s="17"/>
      <c r="M146" s="112" t="s">
        <v>0</v>
      </c>
      <c r="N146" s="78" t="s">
        <v>27</v>
      </c>
      <c r="P146" s="113">
        <f>O146*H146</f>
        <v>0</v>
      </c>
      <c r="Q146" s="113">
        <v>0</v>
      </c>
      <c r="R146" s="113">
        <f>Q146*H146</f>
        <v>0</v>
      </c>
      <c r="S146" s="113">
        <v>0</v>
      </c>
      <c r="T146" s="114">
        <f>S146*H146</f>
        <v>0</v>
      </c>
      <c r="AR146" s="115" t="s">
        <v>90</v>
      </c>
      <c r="AT146" s="115" t="s">
        <v>88</v>
      </c>
      <c r="AU146" s="115" t="s">
        <v>46</v>
      </c>
      <c r="AY146" s="10" t="s">
        <v>87</v>
      </c>
      <c r="BE146" s="33">
        <f>IF(N146="základná",J146,0)</f>
        <v>0</v>
      </c>
      <c r="BF146" s="33">
        <f>IF(N146="znížená",J146,0)</f>
        <v>0</v>
      </c>
      <c r="BG146" s="33">
        <f>IF(N146="zákl. prenesená",J146,0)</f>
        <v>0</v>
      </c>
      <c r="BH146" s="33">
        <f>IF(N146="zníž. prenesená",J146,0)</f>
        <v>0</v>
      </c>
      <c r="BI146" s="33">
        <f>IF(N146="nulová",J146,0)</f>
        <v>0</v>
      </c>
      <c r="BJ146" s="10" t="s">
        <v>46</v>
      </c>
      <c r="BK146" s="33">
        <f>ROUND(I146*H146,2)</f>
        <v>0</v>
      </c>
      <c r="BL146" s="10" t="s">
        <v>90</v>
      </c>
      <c r="BM146" s="115" t="s">
        <v>316</v>
      </c>
    </row>
    <row r="147" spans="2:65" s="1" customFormat="1" ht="24.2" customHeight="1" x14ac:dyDescent="0.2">
      <c r="B147" s="17"/>
      <c r="C147" s="104" t="s">
        <v>99</v>
      </c>
      <c r="D147" s="104" t="s">
        <v>88</v>
      </c>
      <c r="E147" s="105" t="s">
        <v>165</v>
      </c>
      <c r="F147" s="106" t="s">
        <v>166</v>
      </c>
      <c r="G147" s="107" t="s">
        <v>98</v>
      </c>
      <c r="H147" s="108">
        <v>4.726</v>
      </c>
      <c r="I147" s="109"/>
      <c r="J147" s="110">
        <f>ROUND(I147*H147,2)</f>
        <v>0</v>
      </c>
      <c r="K147" s="111"/>
      <c r="L147" s="17"/>
      <c r="M147" s="112" t="s">
        <v>0</v>
      </c>
      <c r="N147" s="78" t="s">
        <v>27</v>
      </c>
      <c r="P147" s="113">
        <f>O147*H147</f>
        <v>0</v>
      </c>
      <c r="Q147" s="113">
        <v>0</v>
      </c>
      <c r="R147" s="113">
        <f>Q147*H147</f>
        <v>0</v>
      </c>
      <c r="S147" s="113">
        <v>0</v>
      </c>
      <c r="T147" s="114">
        <f>S147*H147</f>
        <v>0</v>
      </c>
      <c r="AR147" s="115" t="s">
        <v>90</v>
      </c>
      <c r="AT147" s="115" t="s">
        <v>88</v>
      </c>
      <c r="AU147" s="115" t="s">
        <v>46</v>
      </c>
      <c r="AY147" s="10" t="s">
        <v>87</v>
      </c>
      <c r="BE147" s="33">
        <f>IF(N147="základná",J147,0)</f>
        <v>0</v>
      </c>
      <c r="BF147" s="33">
        <f>IF(N147="znížená",J147,0)</f>
        <v>0</v>
      </c>
      <c r="BG147" s="33">
        <f>IF(N147="zákl. prenesená",J147,0)</f>
        <v>0</v>
      </c>
      <c r="BH147" s="33">
        <f>IF(N147="zníž. prenesená",J147,0)</f>
        <v>0</v>
      </c>
      <c r="BI147" s="33">
        <f>IF(N147="nulová",J147,0)</f>
        <v>0</v>
      </c>
      <c r="BJ147" s="10" t="s">
        <v>46</v>
      </c>
      <c r="BK147" s="33">
        <f>ROUND(I147*H147,2)</f>
        <v>0</v>
      </c>
      <c r="BL147" s="10" t="s">
        <v>90</v>
      </c>
      <c r="BM147" s="115" t="s">
        <v>317</v>
      </c>
    </row>
    <row r="148" spans="2:65" s="6" customFormat="1" ht="25.9" customHeight="1" x14ac:dyDescent="0.2">
      <c r="B148" s="93"/>
      <c r="D148" s="94" t="s">
        <v>43</v>
      </c>
      <c r="E148" s="95" t="s">
        <v>167</v>
      </c>
      <c r="F148" s="95" t="s">
        <v>168</v>
      </c>
      <c r="I148" s="96"/>
      <c r="J148" s="76">
        <f>BK148</f>
        <v>0</v>
      </c>
      <c r="L148" s="93"/>
      <c r="M148" s="97"/>
      <c r="P148" s="98">
        <f>P149+P162</f>
        <v>0</v>
      </c>
      <c r="R148" s="98">
        <f>R149+R162</f>
        <v>2.3276208999999999</v>
      </c>
      <c r="T148" s="99">
        <f>T149+T162</f>
        <v>4.7260499999999999</v>
      </c>
      <c r="AR148" s="94" t="s">
        <v>46</v>
      </c>
      <c r="AT148" s="100" t="s">
        <v>43</v>
      </c>
      <c r="AU148" s="100" t="s">
        <v>44</v>
      </c>
      <c r="AY148" s="94" t="s">
        <v>87</v>
      </c>
      <c r="BK148" s="101">
        <f>BK149+BK162</f>
        <v>0</v>
      </c>
    </row>
    <row r="149" spans="2:65" s="6" customFormat="1" ht="22.9" customHeight="1" x14ac:dyDescent="0.2">
      <c r="B149" s="93"/>
      <c r="D149" s="94" t="s">
        <v>43</v>
      </c>
      <c r="E149" s="102" t="s">
        <v>169</v>
      </c>
      <c r="F149" s="102" t="s">
        <v>170</v>
      </c>
      <c r="I149" s="96"/>
      <c r="J149" s="103">
        <f>BK149</f>
        <v>0</v>
      </c>
      <c r="L149" s="93"/>
      <c r="M149" s="97"/>
      <c r="P149" s="98">
        <f>SUM(P150:P161)</f>
        <v>0</v>
      </c>
      <c r="R149" s="98">
        <f>SUM(R150:R161)</f>
        <v>0.36225000000000002</v>
      </c>
      <c r="T149" s="99">
        <f>SUM(T150:T161)</f>
        <v>1.9319999999999999</v>
      </c>
      <c r="AR149" s="94" t="s">
        <v>46</v>
      </c>
      <c r="AT149" s="100" t="s">
        <v>43</v>
      </c>
      <c r="AU149" s="100" t="s">
        <v>45</v>
      </c>
      <c r="AY149" s="94" t="s">
        <v>87</v>
      </c>
      <c r="BK149" s="101">
        <f>SUM(BK150:BK161)</f>
        <v>0</v>
      </c>
    </row>
    <row r="150" spans="2:65" s="1" customFormat="1" ht="37.9" customHeight="1" x14ac:dyDescent="0.2">
      <c r="B150" s="17"/>
      <c r="C150" s="104" t="s">
        <v>93</v>
      </c>
      <c r="D150" s="104" t="s">
        <v>88</v>
      </c>
      <c r="E150" s="105" t="s">
        <v>171</v>
      </c>
      <c r="F150" s="106" t="s">
        <v>172</v>
      </c>
      <c r="G150" s="107" t="s">
        <v>100</v>
      </c>
      <c r="H150" s="108">
        <v>241.5</v>
      </c>
      <c r="I150" s="109"/>
      <c r="J150" s="110">
        <f>ROUND(I150*H150,2)</f>
        <v>0</v>
      </c>
      <c r="K150" s="111"/>
      <c r="L150" s="17"/>
      <c r="M150" s="112" t="s">
        <v>0</v>
      </c>
      <c r="N150" s="78" t="s">
        <v>27</v>
      </c>
      <c r="P150" s="113">
        <f>O150*H150</f>
        <v>0</v>
      </c>
      <c r="Q150" s="113">
        <v>0</v>
      </c>
      <c r="R150" s="113">
        <f>Q150*H150</f>
        <v>0</v>
      </c>
      <c r="S150" s="113">
        <v>0</v>
      </c>
      <c r="T150" s="114">
        <f>S150*H150</f>
        <v>0</v>
      </c>
      <c r="AR150" s="115" t="s">
        <v>108</v>
      </c>
      <c r="AT150" s="115" t="s">
        <v>88</v>
      </c>
      <c r="AU150" s="115" t="s">
        <v>46</v>
      </c>
      <c r="AY150" s="10" t="s">
        <v>87</v>
      </c>
      <c r="BE150" s="33">
        <f>IF(N150="základná",J150,0)</f>
        <v>0</v>
      </c>
      <c r="BF150" s="33">
        <f>IF(N150="znížená",J150,0)</f>
        <v>0</v>
      </c>
      <c r="BG150" s="33">
        <f>IF(N150="zákl. prenesená",J150,0)</f>
        <v>0</v>
      </c>
      <c r="BH150" s="33">
        <f>IF(N150="zníž. prenesená",J150,0)</f>
        <v>0</v>
      </c>
      <c r="BI150" s="33">
        <f>IF(N150="nulová",J150,0)</f>
        <v>0</v>
      </c>
      <c r="BJ150" s="10" t="s">
        <v>46</v>
      </c>
      <c r="BK150" s="33">
        <f>ROUND(I150*H150,2)</f>
        <v>0</v>
      </c>
      <c r="BL150" s="10" t="s">
        <v>108</v>
      </c>
      <c r="BM150" s="115" t="s">
        <v>408</v>
      </c>
    </row>
    <row r="151" spans="2:65" s="9" customFormat="1" x14ac:dyDescent="0.2">
      <c r="B151" s="156"/>
      <c r="D151" s="128" t="s">
        <v>117</v>
      </c>
      <c r="E151" s="157" t="s">
        <v>0</v>
      </c>
      <c r="F151" s="158" t="s">
        <v>354</v>
      </c>
      <c r="H151" s="157" t="s">
        <v>0</v>
      </c>
      <c r="I151" s="159"/>
      <c r="L151" s="156"/>
      <c r="M151" s="160"/>
      <c r="T151" s="161"/>
      <c r="AT151" s="157" t="s">
        <v>117</v>
      </c>
      <c r="AU151" s="157" t="s">
        <v>46</v>
      </c>
      <c r="AV151" s="9" t="s">
        <v>45</v>
      </c>
      <c r="AW151" s="9" t="s">
        <v>18</v>
      </c>
      <c r="AX151" s="9" t="s">
        <v>44</v>
      </c>
      <c r="AY151" s="157" t="s">
        <v>87</v>
      </c>
    </row>
    <row r="152" spans="2:65" s="7" customFormat="1" x14ac:dyDescent="0.2">
      <c r="B152" s="127"/>
      <c r="D152" s="128" t="s">
        <v>117</v>
      </c>
      <c r="E152" s="134" t="s">
        <v>0</v>
      </c>
      <c r="F152" s="129" t="s">
        <v>409</v>
      </c>
      <c r="H152" s="130">
        <v>147</v>
      </c>
      <c r="I152" s="131"/>
      <c r="L152" s="127"/>
      <c r="M152" s="132"/>
      <c r="T152" s="133"/>
      <c r="AT152" s="134" t="s">
        <v>117</v>
      </c>
      <c r="AU152" s="134" t="s">
        <v>46</v>
      </c>
      <c r="AV152" s="7" t="s">
        <v>46</v>
      </c>
      <c r="AW152" s="7" t="s">
        <v>18</v>
      </c>
      <c r="AX152" s="7" t="s">
        <v>44</v>
      </c>
      <c r="AY152" s="134" t="s">
        <v>87</v>
      </c>
    </row>
    <row r="153" spans="2:65" s="7" customFormat="1" x14ac:dyDescent="0.2">
      <c r="B153" s="127"/>
      <c r="D153" s="128" t="s">
        <v>117</v>
      </c>
      <c r="E153" s="134" t="s">
        <v>0</v>
      </c>
      <c r="F153" s="129" t="s">
        <v>410</v>
      </c>
      <c r="H153" s="130">
        <v>73.5</v>
      </c>
      <c r="I153" s="131"/>
      <c r="L153" s="127"/>
      <c r="M153" s="132"/>
      <c r="T153" s="133"/>
      <c r="AT153" s="134" t="s">
        <v>117</v>
      </c>
      <c r="AU153" s="134" t="s">
        <v>46</v>
      </c>
      <c r="AV153" s="7" t="s">
        <v>46</v>
      </c>
      <c r="AW153" s="7" t="s">
        <v>18</v>
      </c>
      <c r="AX153" s="7" t="s">
        <v>44</v>
      </c>
      <c r="AY153" s="134" t="s">
        <v>87</v>
      </c>
    </row>
    <row r="154" spans="2:65" s="7" customFormat="1" x14ac:dyDescent="0.2">
      <c r="B154" s="127"/>
      <c r="D154" s="128" t="s">
        <v>117</v>
      </c>
      <c r="E154" s="134" t="s">
        <v>0</v>
      </c>
      <c r="F154" s="129" t="s">
        <v>411</v>
      </c>
      <c r="H154" s="130">
        <v>21</v>
      </c>
      <c r="I154" s="131"/>
      <c r="L154" s="127"/>
      <c r="M154" s="132"/>
      <c r="T154" s="133"/>
      <c r="AT154" s="134" t="s">
        <v>117</v>
      </c>
      <c r="AU154" s="134" t="s">
        <v>46</v>
      </c>
      <c r="AV154" s="7" t="s">
        <v>46</v>
      </c>
      <c r="AW154" s="7" t="s">
        <v>18</v>
      </c>
      <c r="AX154" s="7" t="s">
        <v>44</v>
      </c>
      <c r="AY154" s="134" t="s">
        <v>87</v>
      </c>
    </row>
    <row r="155" spans="2:65" s="8" customFormat="1" x14ac:dyDescent="0.2">
      <c r="B155" s="149"/>
      <c r="D155" s="128" t="s">
        <v>117</v>
      </c>
      <c r="E155" s="150" t="s">
        <v>400</v>
      </c>
      <c r="F155" s="151" t="s">
        <v>173</v>
      </c>
      <c r="H155" s="152">
        <v>241.5</v>
      </c>
      <c r="I155" s="153"/>
      <c r="L155" s="149"/>
      <c r="M155" s="154"/>
      <c r="T155" s="155"/>
      <c r="AT155" s="150" t="s">
        <v>117</v>
      </c>
      <c r="AU155" s="150" t="s">
        <v>46</v>
      </c>
      <c r="AV155" s="8" t="s">
        <v>90</v>
      </c>
      <c r="AW155" s="8" t="s">
        <v>18</v>
      </c>
      <c r="AX155" s="8" t="s">
        <v>45</v>
      </c>
      <c r="AY155" s="150" t="s">
        <v>87</v>
      </c>
    </row>
    <row r="156" spans="2:65" s="1" customFormat="1" ht="21.75" customHeight="1" x14ac:dyDescent="0.2">
      <c r="B156" s="17"/>
      <c r="C156" s="116" t="s">
        <v>95</v>
      </c>
      <c r="D156" s="116" t="s">
        <v>103</v>
      </c>
      <c r="E156" s="117" t="s">
        <v>174</v>
      </c>
      <c r="F156" s="118" t="s">
        <v>175</v>
      </c>
      <c r="G156" s="119" t="s">
        <v>94</v>
      </c>
      <c r="H156" s="120">
        <v>1932</v>
      </c>
      <c r="I156" s="121"/>
      <c r="J156" s="122">
        <f>ROUND(I156*H156,2)</f>
        <v>0</v>
      </c>
      <c r="K156" s="123"/>
      <c r="L156" s="124"/>
      <c r="M156" s="125" t="s">
        <v>0</v>
      </c>
      <c r="N156" s="126" t="s">
        <v>27</v>
      </c>
      <c r="P156" s="113">
        <f>O156*H156</f>
        <v>0</v>
      </c>
      <c r="Q156" s="113">
        <v>1.4999999999999999E-4</v>
      </c>
      <c r="R156" s="113">
        <f>Q156*H156</f>
        <v>0.2898</v>
      </c>
      <c r="S156" s="113">
        <v>0</v>
      </c>
      <c r="T156" s="114">
        <f>S156*H156</f>
        <v>0</v>
      </c>
      <c r="AR156" s="115" t="s">
        <v>176</v>
      </c>
      <c r="AT156" s="115" t="s">
        <v>103</v>
      </c>
      <c r="AU156" s="115" t="s">
        <v>46</v>
      </c>
      <c r="AY156" s="10" t="s">
        <v>87</v>
      </c>
      <c r="BE156" s="33">
        <f>IF(N156="základná",J156,0)</f>
        <v>0</v>
      </c>
      <c r="BF156" s="33">
        <f>IF(N156="znížená",J156,0)</f>
        <v>0</v>
      </c>
      <c r="BG156" s="33">
        <f>IF(N156="zákl. prenesená",J156,0)</f>
        <v>0</v>
      </c>
      <c r="BH156" s="33">
        <f>IF(N156="zníž. prenesená",J156,0)</f>
        <v>0</v>
      </c>
      <c r="BI156" s="33">
        <f>IF(N156="nulová",J156,0)</f>
        <v>0</v>
      </c>
      <c r="BJ156" s="10" t="s">
        <v>46</v>
      </c>
      <c r="BK156" s="33">
        <f>ROUND(I156*H156,2)</f>
        <v>0</v>
      </c>
      <c r="BL156" s="10" t="s">
        <v>108</v>
      </c>
      <c r="BM156" s="115" t="s">
        <v>412</v>
      </c>
    </row>
    <row r="157" spans="2:65" s="1" customFormat="1" ht="24.2" customHeight="1" x14ac:dyDescent="0.2">
      <c r="B157" s="17"/>
      <c r="C157" s="116" t="s">
        <v>101</v>
      </c>
      <c r="D157" s="116" t="s">
        <v>103</v>
      </c>
      <c r="E157" s="117" t="s">
        <v>177</v>
      </c>
      <c r="F157" s="118" t="s">
        <v>178</v>
      </c>
      <c r="G157" s="119" t="s">
        <v>100</v>
      </c>
      <c r="H157" s="120">
        <v>241.5</v>
      </c>
      <c r="I157" s="121"/>
      <c r="J157" s="122">
        <f>ROUND(I157*H157,2)</f>
        <v>0</v>
      </c>
      <c r="K157" s="123"/>
      <c r="L157" s="124"/>
      <c r="M157" s="125" t="s">
        <v>0</v>
      </c>
      <c r="N157" s="126" t="s">
        <v>27</v>
      </c>
      <c r="P157" s="113">
        <f>O157*H157</f>
        <v>0</v>
      </c>
      <c r="Q157" s="113">
        <v>2.9999999999999997E-4</v>
      </c>
      <c r="R157" s="113">
        <f>Q157*H157</f>
        <v>7.2450000000000001E-2</v>
      </c>
      <c r="S157" s="113">
        <v>0</v>
      </c>
      <c r="T157" s="114">
        <f>S157*H157</f>
        <v>0</v>
      </c>
      <c r="AR157" s="115" t="s">
        <v>176</v>
      </c>
      <c r="AT157" s="115" t="s">
        <v>103</v>
      </c>
      <c r="AU157" s="115" t="s">
        <v>46</v>
      </c>
      <c r="AY157" s="10" t="s">
        <v>87</v>
      </c>
      <c r="BE157" s="33">
        <f>IF(N157="základná",J157,0)</f>
        <v>0</v>
      </c>
      <c r="BF157" s="33">
        <f>IF(N157="znížená",J157,0)</f>
        <v>0</v>
      </c>
      <c r="BG157" s="33">
        <f>IF(N157="zákl. prenesená",J157,0)</f>
        <v>0</v>
      </c>
      <c r="BH157" s="33">
        <f>IF(N157="zníž. prenesená",J157,0)</f>
        <v>0</v>
      </c>
      <c r="BI157" s="33">
        <f>IF(N157="nulová",J157,0)</f>
        <v>0</v>
      </c>
      <c r="BJ157" s="10" t="s">
        <v>46</v>
      </c>
      <c r="BK157" s="33">
        <f>ROUND(I157*H157,2)</f>
        <v>0</v>
      </c>
      <c r="BL157" s="10" t="s">
        <v>108</v>
      </c>
      <c r="BM157" s="115" t="s">
        <v>413</v>
      </c>
    </row>
    <row r="158" spans="2:65" s="1" customFormat="1" ht="24.2" customHeight="1" x14ac:dyDescent="0.2">
      <c r="B158" s="17"/>
      <c r="C158" s="104" t="s">
        <v>102</v>
      </c>
      <c r="D158" s="104" t="s">
        <v>88</v>
      </c>
      <c r="E158" s="105" t="s">
        <v>179</v>
      </c>
      <c r="F158" s="106" t="s">
        <v>180</v>
      </c>
      <c r="G158" s="107" t="s">
        <v>100</v>
      </c>
      <c r="H158" s="108">
        <v>241.5</v>
      </c>
      <c r="I158" s="109"/>
      <c r="J158" s="110">
        <f>ROUND(I158*H158,2)</f>
        <v>0</v>
      </c>
      <c r="K158" s="111"/>
      <c r="L158" s="17"/>
      <c r="M158" s="112" t="s">
        <v>0</v>
      </c>
      <c r="N158" s="78" t="s">
        <v>27</v>
      </c>
      <c r="P158" s="113">
        <f>O158*H158</f>
        <v>0</v>
      </c>
      <c r="Q158" s="113">
        <v>0</v>
      </c>
      <c r="R158" s="113">
        <f>Q158*H158</f>
        <v>0</v>
      </c>
      <c r="S158" s="113">
        <v>8.0000000000000002E-3</v>
      </c>
      <c r="T158" s="114">
        <f>S158*H158</f>
        <v>1.9319999999999999</v>
      </c>
      <c r="AR158" s="115" t="s">
        <v>108</v>
      </c>
      <c r="AT158" s="115" t="s">
        <v>88</v>
      </c>
      <c r="AU158" s="115" t="s">
        <v>46</v>
      </c>
      <c r="AY158" s="10" t="s">
        <v>87</v>
      </c>
      <c r="BE158" s="33">
        <f>IF(N158="základná",J158,0)</f>
        <v>0</v>
      </c>
      <c r="BF158" s="33">
        <f>IF(N158="znížená",J158,0)</f>
        <v>0</v>
      </c>
      <c r="BG158" s="33">
        <f>IF(N158="zákl. prenesená",J158,0)</f>
        <v>0</v>
      </c>
      <c r="BH158" s="33">
        <f>IF(N158="zníž. prenesená",J158,0)</f>
        <v>0</v>
      </c>
      <c r="BI158" s="33">
        <f>IF(N158="nulová",J158,0)</f>
        <v>0</v>
      </c>
      <c r="BJ158" s="10" t="s">
        <v>46</v>
      </c>
      <c r="BK158" s="33">
        <f>ROUND(I158*H158,2)</f>
        <v>0</v>
      </c>
      <c r="BL158" s="10" t="s">
        <v>108</v>
      </c>
      <c r="BM158" s="115" t="s">
        <v>414</v>
      </c>
    </row>
    <row r="159" spans="2:65" s="7" customFormat="1" x14ac:dyDescent="0.2">
      <c r="B159" s="127"/>
      <c r="D159" s="128" t="s">
        <v>117</v>
      </c>
      <c r="E159" s="134" t="s">
        <v>0</v>
      </c>
      <c r="F159" s="129" t="s">
        <v>400</v>
      </c>
      <c r="H159" s="130">
        <v>241.5</v>
      </c>
      <c r="I159" s="131"/>
      <c r="L159" s="127"/>
      <c r="M159" s="132"/>
      <c r="T159" s="133"/>
      <c r="AT159" s="134" t="s">
        <v>117</v>
      </c>
      <c r="AU159" s="134" t="s">
        <v>46</v>
      </c>
      <c r="AV159" s="7" t="s">
        <v>46</v>
      </c>
      <c r="AW159" s="7" t="s">
        <v>18</v>
      </c>
      <c r="AX159" s="7" t="s">
        <v>44</v>
      </c>
      <c r="AY159" s="134" t="s">
        <v>87</v>
      </c>
    </row>
    <row r="160" spans="2:65" s="8" customFormat="1" x14ac:dyDescent="0.2">
      <c r="B160" s="149"/>
      <c r="D160" s="128" t="s">
        <v>117</v>
      </c>
      <c r="E160" s="150" t="s">
        <v>0</v>
      </c>
      <c r="F160" s="151" t="s">
        <v>173</v>
      </c>
      <c r="H160" s="152">
        <v>241.5</v>
      </c>
      <c r="I160" s="153"/>
      <c r="L160" s="149"/>
      <c r="M160" s="154"/>
      <c r="T160" s="155"/>
      <c r="AT160" s="150" t="s">
        <v>117</v>
      </c>
      <c r="AU160" s="150" t="s">
        <v>46</v>
      </c>
      <c r="AV160" s="8" t="s">
        <v>90</v>
      </c>
      <c r="AW160" s="8" t="s">
        <v>18</v>
      </c>
      <c r="AX160" s="8" t="s">
        <v>45</v>
      </c>
      <c r="AY160" s="150" t="s">
        <v>87</v>
      </c>
    </row>
    <row r="161" spans="2:65" s="1" customFormat="1" ht="24.2" customHeight="1" x14ac:dyDescent="0.2">
      <c r="B161" s="17"/>
      <c r="C161" s="104" t="s">
        <v>104</v>
      </c>
      <c r="D161" s="104" t="s">
        <v>88</v>
      </c>
      <c r="E161" s="105" t="s">
        <v>181</v>
      </c>
      <c r="F161" s="106" t="s">
        <v>182</v>
      </c>
      <c r="G161" s="107" t="s">
        <v>183</v>
      </c>
      <c r="H161" s="108"/>
      <c r="I161" s="109"/>
      <c r="J161" s="110">
        <f>ROUND(I161*H161,2)</f>
        <v>0</v>
      </c>
      <c r="K161" s="111"/>
      <c r="L161" s="17"/>
      <c r="M161" s="112" t="s">
        <v>0</v>
      </c>
      <c r="N161" s="78" t="s">
        <v>27</v>
      </c>
      <c r="P161" s="113">
        <f>O161*H161</f>
        <v>0</v>
      </c>
      <c r="Q161" s="113">
        <v>0</v>
      </c>
      <c r="R161" s="113">
        <f>Q161*H161</f>
        <v>0</v>
      </c>
      <c r="S161" s="113">
        <v>0</v>
      </c>
      <c r="T161" s="114">
        <f>S161*H161</f>
        <v>0</v>
      </c>
      <c r="AR161" s="115" t="s">
        <v>108</v>
      </c>
      <c r="AT161" s="115" t="s">
        <v>88</v>
      </c>
      <c r="AU161" s="115" t="s">
        <v>46</v>
      </c>
      <c r="AY161" s="10" t="s">
        <v>87</v>
      </c>
      <c r="BE161" s="33">
        <f>IF(N161="základná",J161,0)</f>
        <v>0</v>
      </c>
      <c r="BF161" s="33">
        <f>IF(N161="znížená",J161,0)</f>
        <v>0</v>
      </c>
      <c r="BG161" s="33">
        <f>IF(N161="zákl. prenesená",J161,0)</f>
        <v>0</v>
      </c>
      <c r="BH161" s="33">
        <f>IF(N161="zníž. prenesená",J161,0)</f>
        <v>0</v>
      </c>
      <c r="BI161" s="33">
        <f>IF(N161="nulová",J161,0)</f>
        <v>0</v>
      </c>
      <c r="BJ161" s="10" t="s">
        <v>46</v>
      </c>
      <c r="BK161" s="33">
        <f>ROUND(I161*H161,2)</f>
        <v>0</v>
      </c>
      <c r="BL161" s="10" t="s">
        <v>108</v>
      </c>
      <c r="BM161" s="115" t="s">
        <v>415</v>
      </c>
    </row>
    <row r="162" spans="2:65" s="6" customFormat="1" ht="22.9" customHeight="1" x14ac:dyDescent="0.2">
      <c r="B162" s="93"/>
      <c r="D162" s="94" t="s">
        <v>43</v>
      </c>
      <c r="E162" s="102" t="s">
        <v>184</v>
      </c>
      <c r="F162" s="102" t="s">
        <v>185</v>
      </c>
      <c r="I162" s="96"/>
      <c r="J162" s="103">
        <f>BK162</f>
        <v>0</v>
      </c>
      <c r="L162" s="93"/>
      <c r="M162" s="97"/>
      <c r="P162" s="98">
        <f>SUM(P163:P209)</f>
        <v>0</v>
      </c>
      <c r="R162" s="98">
        <f>SUM(R163:R209)</f>
        <v>1.9653708999999999</v>
      </c>
      <c r="T162" s="99">
        <f>SUM(T163:T209)</f>
        <v>2.7940499999999999</v>
      </c>
      <c r="AR162" s="94" t="s">
        <v>46</v>
      </c>
      <c r="AT162" s="100" t="s">
        <v>43</v>
      </c>
      <c r="AU162" s="100" t="s">
        <v>45</v>
      </c>
      <c r="AY162" s="94" t="s">
        <v>87</v>
      </c>
      <c r="BK162" s="101">
        <f>SUM(BK163:BK209)</f>
        <v>0</v>
      </c>
    </row>
    <row r="163" spans="2:65" s="1" customFormat="1" ht="37.9" customHeight="1" x14ac:dyDescent="0.2">
      <c r="B163" s="17"/>
      <c r="C163" s="104" t="s">
        <v>105</v>
      </c>
      <c r="D163" s="104" t="s">
        <v>88</v>
      </c>
      <c r="E163" s="105" t="s">
        <v>283</v>
      </c>
      <c r="F163" s="106" t="s">
        <v>284</v>
      </c>
      <c r="G163" s="107" t="s">
        <v>89</v>
      </c>
      <c r="H163" s="108">
        <v>301.875</v>
      </c>
      <c r="I163" s="109"/>
      <c r="J163" s="110">
        <f>ROUND(I163*H163,2)</f>
        <v>0</v>
      </c>
      <c r="K163" s="111"/>
      <c r="L163" s="17"/>
      <c r="M163" s="112" t="s">
        <v>0</v>
      </c>
      <c r="N163" s="78" t="s">
        <v>27</v>
      </c>
      <c r="P163" s="113">
        <f>O163*H163</f>
        <v>0</v>
      </c>
      <c r="Q163" s="113">
        <v>0</v>
      </c>
      <c r="R163" s="113">
        <f>Q163*H163</f>
        <v>0</v>
      </c>
      <c r="S163" s="113">
        <v>0</v>
      </c>
      <c r="T163" s="114">
        <f>S163*H163</f>
        <v>0</v>
      </c>
      <c r="AR163" s="115" t="s">
        <v>108</v>
      </c>
      <c r="AT163" s="115" t="s">
        <v>88</v>
      </c>
      <c r="AU163" s="115" t="s">
        <v>46</v>
      </c>
      <c r="AY163" s="10" t="s">
        <v>87</v>
      </c>
      <c r="BE163" s="33">
        <f>IF(N163="základná",J163,0)</f>
        <v>0</v>
      </c>
      <c r="BF163" s="33">
        <f>IF(N163="znížená",J163,0)</f>
        <v>0</v>
      </c>
      <c r="BG163" s="33">
        <f>IF(N163="zákl. prenesená",J163,0)</f>
        <v>0</v>
      </c>
      <c r="BH163" s="33">
        <f>IF(N163="zníž. prenesená",J163,0)</f>
        <v>0</v>
      </c>
      <c r="BI163" s="33">
        <f>IF(N163="nulová",J163,0)</f>
        <v>0</v>
      </c>
      <c r="BJ163" s="10" t="s">
        <v>46</v>
      </c>
      <c r="BK163" s="33">
        <f>ROUND(I163*H163,2)</f>
        <v>0</v>
      </c>
      <c r="BL163" s="10" t="s">
        <v>108</v>
      </c>
      <c r="BM163" s="115" t="s">
        <v>416</v>
      </c>
    </row>
    <row r="164" spans="2:65" s="9" customFormat="1" x14ac:dyDescent="0.2">
      <c r="B164" s="156"/>
      <c r="D164" s="128" t="s">
        <v>117</v>
      </c>
      <c r="E164" s="157" t="s">
        <v>0</v>
      </c>
      <c r="F164" s="158" t="s">
        <v>354</v>
      </c>
      <c r="H164" s="157" t="s">
        <v>0</v>
      </c>
      <c r="I164" s="159"/>
      <c r="L164" s="156"/>
      <c r="M164" s="160"/>
      <c r="T164" s="161"/>
      <c r="AT164" s="157" t="s">
        <v>117</v>
      </c>
      <c r="AU164" s="157" t="s">
        <v>46</v>
      </c>
      <c r="AV164" s="9" t="s">
        <v>45</v>
      </c>
      <c r="AW164" s="9" t="s">
        <v>18</v>
      </c>
      <c r="AX164" s="9" t="s">
        <v>44</v>
      </c>
      <c r="AY164" s="157" t="s">
        <v>87</v>
      </c>
    </row>
    <row r="165" spans="2:65" s="7" customFormat="1" x14ac:dyDescent="0.2">
      <c r="B165" s="127"/>
      <c r="D165" s="128" t="s">
        <v>117</v>
      </c>
      <c r="E165" s="134" t="s">
        <v>0</v>
      </c>
      <c r="F165" s="129" t="s">
        <v>380</v>
      </c>
      <c r="H165" s="130">
        <v>183.75</v>
      </c>
      <c r="I165" s="131"/>
      <c r="L165" s="127"/>
      <c r="M165" s="132"/>
      <c r="T165" s="133"/>
      <c r="AT165" s="134" t="s">
        <v>117</v>
      </c>
      <c r="AU165" s="134" t="s">
        <v>46</v>
      </c>
      <c r="AV165" s="7" t="s">
        <v>46</v>
      </c>
      <c r="AW165" s="7" t="s">
        <v>18</v>
      </c>
      <c r="AX165" s="7" t="s">
        <v>44</v>
      </c>
      <c r="AY165" s="134" t="s">
        <v>87</v>
      </c>
    </row>
    <row r="166" spans="2:65" s="7" customFormat="1" x14ac:dyDescent="0.2">
      <c r="B166" s="127"/>
      <c r="D166" s="128" t="s">
        <v>117</v>
      </c>
      <c r="E166" s="134" t="s">
        <v>0</v>
      </c>
      <c r="F166" s="129" t="s">
        <v>381</v>
      </c>
      <c r="H166" s="130">
        <v>91.875</v>
      </c>
      <c r="I166" s="131"/>
      <c r="L166" s="127"/>
      <c r="M166" s="132"/>
      <c r="T166" s="133"/>
      <c r="AT166" s="134" t="s">
        <v>117</v>
      </c>
      <c r="AU166" s="134" t="s">
        <v>46</v>
      </c>
      <c r="AV166" s="7" t="s">
        <v>46</v>
      </c>
      <c r="AW166" s="7" t="s">
        <v>18</v>
      </c>
      <c r="AX166" s="7" t="s">
        <v>44</v>
      </c>
      <c r="AY166" s="134" t="s">
        <v>87</v>
      </c>
    </row>
    <row r="167" spans="2:65" s="7" customFormat="1" x14ac:dyDescent="0.2">
      <c r="B167" s="127"/>
      <c r="D167" s="128" t="s">
        <v>117</v>
      </c>
      <c r="E167" s="134" t="s">
        <v>0</v>
      </c>
      <c r="F167" s="129" t="s">
        <v>382</v>
      </c>
      <c r="H167" s="130">
        <v>26.25</v>
      </c>
      <c r="I167" s="131"/>
      <c r="L167" s="127"/>
      <c r="M167" s="132"/>
      <c r="T167" s="133"/>
      <c r="AT167" s="134" t="s">
        <v>117</v>
      </c>
      <c r="AU167" s="134" t="s">
        <v>46</v>
      </c>
      <c r="AV167" s="7" t="s">
        <v>46</v>
      </c>
      <c r="AW167" s="7" t="s">
        <v>18</v>
      </c>
      <c r="AX167" s="7" t="s">
        <v>44</v>
      </c>
      <c r="AY167" s="134" t="s">
        <v>87</v>
      </c>
    </row>
    <row r="168" spans="2:65" s="8" customFormat="1" x14ac:dyDescent="0.2">
      <c r="B168" s="149"/>
      <c r="D168" s="128" t="s">
        <v>117</v>
      </c>
      <c r="E168" s="150" t="s">
        <v>402</v>
      </c>
      <c r="F168" s="151" t="s">
        <v>173</v>
      </c>
      <c r="H168" s="152">
        <v>301.875</v>
      </c>
      <c r="I168" s="153"/>
      <c r="L168" s="149"/>
      <c r="M168" s="154"/>
      <c r="T168" s="155"/>
      <c r="AT168" s="150" t="s">
        <v>117</v>
      </c>
      <c r="AU168" s="150" t="s">
        <v>46</v>
      </c>
      <c r="AV168" s="8" t="s">
        <v>90</v>
      </c>
      <c r="AW168" s="8" t="s">
        <v>18</v>
      </c>
      <c r="AX168" s="8" t="s">
        <v>45</v>
      </c>
      <c r="AY168" s="150" t="s">
        <v>87</v>
      </c>
    </row>
    <row r="169" spans="2:65" s="1" customFormat="1" ht="24.2" customHeight="1" x14ac:dyDescent="0.2">
      <c r="B169" s="17"/>
      <c r="C169" s="116" t="s">
        <v>106</v>
      </c>
      <c r="D169" s="116" t="s">
        <v>103</v>
      </c>
      <c r="E169" s="117" t="s">
        <v>188</v>
      </c>
      <c r="F169" s="118" t="s">
        <v>189</v>
      </c>
      <c r="G169" s="119" t="s">
        <v>89</v>
      </c>
      <c r="H169" s="120">
        <v>347.15600000000001</v>
      </c>
      <c r="I169" s="121"/>
      <c r="J169" s="122">
        <f>ROUND(I169*H169,2)</f>
        <v>0</v>
      </c>
      <c r="K169" s="123"/>
      <c r="L169" s="124"/>
      <c r="M169" s="125" t="s">
        <v>0</v>
      </c>
      <c r="N169" s="126" t="s">
        <v>27</v>
      </c>
      <c r="P169" s="113">
        <f>O169*H169</f>
        <v>0</v>
      </c>
      <c r="Q169" s="113">
        <v>1.9E-3</v>
      </c>
      <c r="R169" s="113">
        <f>Q169*H169</f>
        <v>0.65959639999999997</v>
      </c>
      <c r="S169" s="113">
        <v>0</v>
      </c>
      <c r="T169" s="114">
        <f>S169*H169</f>
        <v>0</v>
      </c>
      <c r="AR169" s="115" t="s">
        <v>176</v>
      </c>
      <c r="AT169" s="115" t="s">
        <v>103</v>
      </c>
      <c r="AU169" s="115" t="s">
        <v>46</v>
      </c>
      <c r="AY169" s="10" t="s">
        <v>87</v>
      </c>
      <c r="BE169" s="33">
        <f>IF(N169="základná",J169,0)</f>
        <v>0</v>
      </c>
      <c r="BF169" s="33">
        <f>IF(N169="znížená",J169,0)</f>
        <v>0</v>
      </c>
      <c r="BG169" s="33">
        <f>IF(N169="zákl. prenesená",J169,0)</f>
        <v>0</v>
      </c>
      <c r="BH169" s="33">
        <f>IF(N169="zníž. prenesená",J169,0)</f>
        <v>0</v>
      </c>
      <c r="BI169" s="33">
        <f>IF(N169="nulová",J169,0)</f>
        <v>0</v>
      </c>
      <c r="BJ169" s="10" t="s">
        <v>46</v>
      </c>
      <c r="BK169" s="33">
        <f>ROUND(I169*H169,2)</f>
        <v>0</v>
      </c>
      <c r="BL169" s="10" t="s">
        <v>108</v>
      </c>
      <c r="BM169" s="115" t="s">
        <v>417</v>
      </c>
    </row>
    <row r="170" spans="2:65" s="1" customFormat="1" ht="21.75" customHeight="1" x14ac:dyDescent="0.2">
      <c r="B170" s="17"/>
      <c r="C170" s="116" t="s">
        <v>107</v>
      </c>
      <c r="D170" s="116" t="s">
        <v>103</v>
      </c>
      <c r="E170" s="117" t="s">
        <v>174</v>
      </c>
      <c r="F170" s="118" t="s">
        <v>175</v>
      </c>
      <c r="G170" s="119" t="s">
        <v>94</v>
      </c>
      <c r="H170" s="120">
        <v>947.88800000000003</v>
      </c>
      <c r="I170" s="121"/>
      <c r="J170" s="122">
        <f>ROUND(I170*H170,2)</f>
        <v>0</v>
      </c>
      <c r="K170" s="123"/>
      <c r="L170" s="124"/>
      <c r="M170" s="125" t="s">
        <v>0</v>
      </c>
      <c r="N170" s="126" t="s">
        <v>27</v>
      </c>
      <c r="P170" s="113">
        <f>O170*H170</f>
        <v>0</v>
      </c>
      <c r="Q170" s="113">
        <v>1.4999999999999999E-4</v>
      </c>
      <c r="R170" s="113">
        <f>Q170*H170</f>
        <v>0.14218319999999998</v>
      </c>
      <c r="S170" s="113">
        <v>0</v>
      </c>
      <c r="T170" s="114">
        <f>S170*H170</f>
        <v>0</v>
      </c>
      <c r="AR170" s="115" t="s">
        <v>176</v>
      </c>
      <c r="AT170" s="115" t="s">
        <v>103</v>
      </c>
      <c r="AU170" s="115" t="s">
        <v>46</v>
      </c>
      <c r="AY170" s="10" t="s">
        <v>87</v>
      </c>
      <c r="BE170" s="33">
        <f>IF(N170="základná",J170,0)</f>
        <v>0</v>
      </c>
      <c r="BF170" s="33">
        <f>IF(N170="znížená",J170,0)</f>
        <v>0</v>
      </c>
      <c r="BG170" s="33">
        <f>IF(N170="zákl. prenesená",J170,0)</f>
        <v>0</v>
      </c>
      <c r="BH170" s="33">
        <f>IF(N170="zníž. prenesená",J170,0)</f>
        <v>0</v>
      </c>
      <c r="BI170" s="33">
        <f>IF(N170="nulová",J170,0)</f>
        <v>0</v>
      </c>
      <c r="BJ170" s="10" t="s">
        <v>46</v>
      </c>
      <c r="BK170" s="33">
        <f>ROUND(I170*H170,2)</f>
        <v>0</v>
      </c>
      <c r="BL170" s="10" t="s">
        <v>108</v>
      </c>
      <c r="BM170" s="115" t="s">
        <v>418</v>
      </c>
    </row>
    <row r="171" spans="2:65" s="1" customFormat="1" ht="24.2" customHeight="1" x14ac:dyDescent="0.2">
      <c r="B171" s="17"/>
      <c r="C171" s="104" t="s">
        <v>108</v>
      </c>
      <c r="D171" s="104" t="s">
        <v>88</v>
      </c>
      <c r="E171" s="105" t="s">
        <v>186</v>
      </c>
      <c r="F171" s="106" t="s">
        <v>187</v>
      </c>
      <c r="G171" s="107" t="s">
        <v>89</v>
      </c>
      <c r="H171" s="108">
        <v>301.875</v>
      </c>
      <c r="I171" s="109"/>
      <c r="J171" s="110">
        <f>ROUND(I171*H171,2)</f>
        <v>0</v>
      </c>
      <c r="K171" s="111"/>
      <c r="L171" s="17"/>
      <c r="M171" s="112" t="s">
        <v>0</v>
      </c>
      <c r="N171" s="78" t="s">
        <v>27</v>
      </c>
      <c r="P171" s="113">
        <f>O171*H171</f>
        <v>0</v>
      </c>
      <c r="Q171" s="113">
        <v>0</v>
      </c>
      <c r="R171" s="113">
        <f>Q171*H171</f>
        <v>0</v>
      </c>
      <c r="S171" s="113">
        <v>6.0000000000000001E-3</v>
      </c>
      <c r="T171" s="114">
        <f>S171*H171</f>
        <v>1.81125</v>
      </c>
      <c r="AR171" s="115" t="s">
        <v>108</v>
      </c>
      <c r="AT171" s="115" t="s">
        <v>88</v>
      </c>
      <c r="AU171" s="115" t="s">
        <v>46</v>
      </c>
      <c r="AY171" s="10" t="s">
        <v>87</v>
      </c>
      <c r="BE171" s="33">
        <f>IF(N171="základná",J171,0)</f>
        <v>0</v>
      </c>
      <c r="BF171" s="33">
        <f>IF(N171="znížená",J171,0)</f>
        <v>0</v>
      </c>
      <c r="BG171" s="33">
        <f>IF(N171="zákl. prenesená",J171,0)</f>
        <v>0</v>
      </c>
      <c r="BH171" s="33">
        <f>IF(N171="zníž. prenesená",J171,0)</f>
        <v>0</v>
      </c>
      <c r="BI171" s="33">
        <f>IF(N171="nulová",J171,0)</f>
        <v>0</v>
      </c>
      <c r="BJ171" s="10" t="s">
        <v>46</v>
      </c>
      <c r="BK171" s="33">
        <f>ROUND(I171*H171,2)</f>
        <v>0</v>
      </c>
      <c r="BL171" s="10" t="s">
        <v>108</v>
      </c>
      <c r="BM171" s="115" t="s">
        <v>419</v>
      </c>
    </row>
    <row r="172" spans="2:65" s="7" customFormat="1" x14ac:dyDescent="0.2">
      <c r="B172" s="127"/>
      <c r="D172" s="128" t="s">
        <v>117</v>
      </c>
      <c r="E172" s="134" t="s">
        <v>0</v>
      </c>
      <c r="F172" s="129" t="s">
        <v>402</v>
      </c>
      <c r="H172" s="130">
        <v>301.875</v>
      </c>
      <c r="I172" s="131"/>
      <c r="L172" s="127"/>
      <c r="M172" s="132"/>
      <c r="T172" s="133"/>
      <c r="AT172" s="134" t="s">
        <v>117</v>
      </c>
      <c r="AU172" s="134" t="s">
        <v>46</v>
      </c>
      <c r="AV172" s="7" t="s">
        <v>46</v>
      </c>
      <c r="AW172" s="7" t="s">
        <v>18</v>
      </c>
      <c r="AX172" s="7" t="s">
        <v>44</v>
      </c>
      <c r="AY172" s="134" t="s">
        <v>87</v>
      </c>
    </row>
    <row r="173" spans="2:65" s="8" customFormat="1" x14ac:dyDescent="0.2">
      <c r="B173" s="149"/>
      <c r="D173" s="128" t="s">
        <v>117</v>
      </c>
      <c r="E173" s="150" t="s">
        <v>0</v>
      </c>
      <c r="F173" s="151" t="s">
        <v>173</v>
      </c>
      <c r="H173" s="152">
        <v>301.875</v>
      </c>
      <c r="I173" s="153"/>
      <c r="L173" s="149"/>
      <c r="M173" s="154"/>
      <c r="T173" s="155"/>
      <c r="AT173" s="150" t="s">
        <v>117</v>
      </c>
      <c r="AU173" s="150" t="s">
        <v>46</v>
      </c>
      <c r="AV173" s="8" t="s">
        <v>90</v>
      </c>
      <c r="AW173" s="8" t="s">
        <v>18</v>
      </c>
      <c r="AX173" s="8" t="s">
        <v>45</v>
      </c>
      <c r="AY173" s="150" t="s">
        <v>87</v>
      </c>
    </row>
    <row r="174" spans="2:65" s="1" customFormat="1" ht="44.25" customHeight="1" x14ac:dyDescent="0.2">
      <c r="B174" s="17"/>
      <c r="C174" s="104" t="s">
        <v>109</v>
      </c>
      <c r="D174" s="104" t="s">
        <v>88</v>
      </c>
      <c r="E174" s="105" t="s">
        <v>190</v>
      </c>
      <c r="F174" s="106" t="s">
        <v>191</v>
      </c>
      <c r="G174" s="107" t="s">
        <v>89</v>
      </c>
      <c r="H174" s="108">
        <v>73.709999999999994</v>
      </c>
      <c r="I174" s="109"/>
      <c r="J174" s="110">
        <f>ROUND(I174*H174,2)</f>
        <v>0</v>
      </c>
      <c r="K174" s="111"/>
      <c r="L174" s="17"/>
      <c r="M174" s="112" t="s">
        <v>0</v>
      </c>
      <c r="N174" s="78" t="s">
        <v>27</v>
      </c>
      <c r="P174" s="113">
        <f>O174*H174</f>
        <v>0</v>
      </c>
      <c r="Q174" s="113">
        <v>0</v>
      </c>
      <c r="R174" s="113">
        <f>Q174*H174</f>
        <v>0</v>
      </c>
      <c r="S174" s="113">
        <v>0</v>
      </c>
      <c r="T174" s="114">
        <f>S174*H174</f>
        <v>0</v>
      </c>
      <c r="AR174" s="115" t="s">
        <v>108</v>
      </c>
      <c r="AT174" s="115" t="s">
        <v>88</v>
      </c>
      <c r="AU174" s="115" t="s">
        <v>46</v>
      </c>
      <c r="AY174" s="10" t="s">
        <v>87</v>
      </c>
      <c r="BE174" s="33">
        <f>IF(N174="základná",J174,0)</f>
        <v>0</v>
      </c>
      <c r="BF174" s="33">
        <f>IF(N174="znížená",J174,0)</f>
        <v>0</v>
      </c>
      <c r="BG174" s="33">
        <f>IF(N174="zákl. prenesená",J174,0)</f>
        <v>0</v>
      </c>
      <c r="BH174" s="33">
        <f>IF(N174="zníž. prenesená",J174,0)</f>
        <v>0</v>
      </c>
      <c r="BI174" s="33">
        <f>IF(N174="nulová",J174,0)</f>
        <v>0</v>
      </c>
      <c r="BJ174" s="10" t="s">
        <v>46</v>
      </c>
      <c r="BK174" s="33">
        <f>ROUND(I174*H174,2)</f>
        <v>0</v>
      </c>
      <c r="BL174" s="10" t="s">
        <v>108</v>
      </c>
      <c r="BM174" s="115" t="s">
        <v>420</v>
      </c>
    </row>
    <row r="175" spans="2:65" s="7" customFormat="1" x14ac:dyDescent="0.2">
      <c r="B175" s="127"/>
      <c r="D175" s="128" t="s">
        <v>117</v>
      </c>
      <c r="E175" s="134" t="s">
        <v>0</v>
      </c>
      <c r="F175" s="129" t="s">
        <v>421</v>
      </c>
      <c r="H175" s="130">
        <v>73.709999999999994</v>
      </c>
      <c r="I175" s="131"/>
      <c r="L175" s="127"/>
      <c r="M175" s="132"/>
      <c r="T175" s="133"/>
      <c r="AT175" s="134" t="s">
        <v>117</v>
      </c>
      <c r="AU175" s="134" t="s">
        <v>46</v>
      </c>
      <c r="AV175" s="7" t="s">
        <v>46</v>
      </c>
      <c r="AW175" s="7" t="s">
        <v>18</v>
      </c>
      <c r="AX175" s="7" t="s">
        <v>44</v>
      </c>
      <c r="AY175" s="134" t="s">
        <v>87</v>
      </c>
    </row>
    <row r="176" spans="2:65" s="8" customFormat="1" x14ac:dyDescent="0.2">
      <c r="B176" s="149"/>
      <c r="D176" s="128" t="s">
        <v>117</v>
      </c>
      <c r="E176" s="150" t="s">
        <v>0</v>
      </c>
      <c r="F176" s="151" t="s">
        <v>173</v>
      </c>
      <c r="H176" s="152">
        <v>73.709999999999994</v>
      </c>
      <c r="I176" s="153"/>
      <c r="L176" s="149"/>
      <c r="M176" s="154"/>
      <c r="T176" s="155"/>
      <c r="AT176" s="150" t="s">
        <v>117</v>
      </c>
      <c r="AU176" s="150" t="s">
        <v>46</v>
      </c>
      <c r="AV176" s="8" t="s">
        <v>90</v>
      </c>
      <c r="AW176" s="8" t="s">
        <v>18</v>
      </c>
      <c r="AX176" s="8" t="s">
        <v>45</v>
      </c>
      <c r="AY176" s="150" t="s">
        <v>87</v>
      </c>
    </row>
    <row r="177" spans="2:65" s="1" customFormat="1" ht="24.2" customHeight="1" x14ac:dyDescent="0.2">
      <c r="B177" s="17"/>
      <c r="C177" s="116" t="s">
        <v>110</v>
      </c>
      <c r="D177" s="116" t="s">
        <v>103</v>
      </c>
      <c r="E177" s="117" t="s">
        <v>188</v>
      </c>
      <c r="F177" s="118" t="s">
        <v>189</v>
      </c>
      <c r="G177" s="119" t="s">
        <v>89</v>
      </c>
      <c r="H177" s="120">
        <v>84.766999999999996</v>
      </c>
      <c r="I177" s="121"/>
      <c r="J177" s="122">
        <f>ROUND(I177*H177,2)</f>
        <v>0</v>
      </c>
      <c r="K177" s="123"/>
      <c r="L177" s="124"/>
      <c r="M177" s="125" t="s">
        <v>0</v>
      </c>
      <c r="N177" s="126" t="s">
        <v>27</v>
      </c>
      <c r="P177" s="113">
        <f>O177*H177</f>
        <v>0</v>
      </c>
      <c r="Q177" s="113">
        <v>1.9E-3</v>
      </c>
      <c r="R177" s="113">
        <f>Q177*H177</f>
        <v>0.16105729999999999</v>
      </c>
      <c r="S177" s="113">
        <v>0</v>
      </c>
      <c r="T177" s="114">
        <f>S177*H177</f>
        <v>0</v>
      </c>
      <c r="AR177" s="115" t="s">
        <v>176</v>
      </c>
      <c r="AT177" s="115" t="s">
        <v>103</v>
      </c>
      <c r="AU177" s="115" t="s">
        <v>46</v>
      </c>
      <c r="AY177" s="10" t="s">
        <v>87</v>
      </c>
      <c r="BE177" s="33">
        <f>IF(N177="základná",J177,0)</f>
        <v>0</v>
      </c>
      <c r="BF177" s="33">
        <f>IF(N177="znížená",J177,0)</f>
        <v>0</v>
      </c>
      <c r="BG177" s="33">
        <f>IF(N177="zákl. prenesená",J177,0)</f>
        <v>0</v>
      </c>
      <c r="BH177" s="33">
        <f>IF(N177="zníž. prenesená",J177,0)</f>
        <v>0</v>
      </c>
      <c r="BI177" s="33">
        <f>IF(N177="nulová",J177,0)</f>
        <v>0</v>
      </c>
      <c r="BJ177" s="10" t="s">
        <v>46</v>
      </c>
      <c r="BK177" s="33">
        <f>ROUND(I177*H177,2)</f>
        <v>0</v>
      </c>
      <c r="BL177" s="10" t="s">
        <v>108</v>
      </c>
      <c r="BM177" s="115" t="s">
        <v>422</v>
      </c>
    </row>
    <row r="178" spans="2:65" s="1" customFormat="1" ht="21.75" customHeight="1" x14ac:dyDescent="0.2">
      <c r="B178" s="17"/>
      <c r="C178" s="116" t="s">
        <v>111</v>
      </c>
      <c r="D178" s="116" t="s">
        <v>103</v>
      </c>
      <c r="E178" s="117" t="s">
        <v>174</v>
      </c>
      <c r="F178" s="118" t="s">
        <v>175</v>
      </c>
      <c r="G178" s="119" t="s">
        <v>94</v>
      </c>
      <c r="H178" s="120">
        <v>300</v>
      </c>
      <c r="I178" s="121"/>
      <c r="J178" s="122">
        <f>ROUND(I178*H178,2)</f>
        <v>0</v>
      </c>
      <c r="K178" s="123"/>
      <c r="L178" s="124"/>
      <c r="M178" s="125" t="s">
        <v>0</v>
      </c>
      <c r="N178" s="126" t="s">
        <v>27</v>
      </c>
      <c r="P178" s="113">
        <f>O178*H178</f>
        <v>0</v>
      </c>
      <c r="Q178" s="113">
        <v>1.4999999999999999E-4</v>
      </c>
      <c r="R178" s="113">
        <f>Q178*H178</f>
        <v>4.4999999999999998E-2</v>
      </c>
      <c r="S178" s="113">
        <v>0</v>
      </c>
      <c r="T178" s="114">
        <f>S178*H178</f>
        <v>0</v>
      </c>
      <c r="AR178" s="115" t="s">
        <v>176</v>
      </c>
      <c r="AT178" s="115" t="s">
        <v>103</v>
      </c>
      <c r="AU178" s="115" t="s">
        <v>46</v>
      </c>
      <c r="AY178" s="10" t="s">
        <v>87</v>
      </c>
      <c r="BE178" s="33">
        <f>IF(N178="základná",J178,0)</f>
        <v>0</v>
      </c>
      <c r="BF178" s="33">
        <f>IF(N178="znížená",J178,0)</f>
        <v>0</v>
      </c>
      <c r="BG178" s="33">
        <f>IF(N178="zákl. prenesená",J178,0)</f>
        <v>0</v>
      </c>
      <c r="BH178" s="33">
        <f>IF(N178="zníž. prenesená",J178,0)</f>
        <v>0</v>
      </c>
      <c r="BI178" s="33">
        <f>IF(N178="nulová",J178,0)</f>
        <v>0</v>
      </c>
      <c r="BJ178" s="10" t="s">
        <v>46</v>
      </c>
      <c r="BK178" s="33">
        <f>ROUND(I178*H178,2)</f>
        <v>0</v>
      </c>
      <c r="BL178" s="10" t="s">
        <v>108</v>
      </c>
      <c r="BM178" s="115" t="s">
        <v>423</v>
      </c>
    </row>
    <row r="179" spans="2:65" s="1" customFormat="1" ht="21.75" customHeight="1" x14ac:dyDescent="0.2">
      <c r="B179" s="17"/>
      <c r="C179" s="104" t="s">
        <v>2</v>
      </c>
      <c r="D179" s="104" t="s">
        <v>88</v>
      </c>
      <c r="E179" s="105" t="s">
        <v>192</v>
      </c>
      <c r="F179" s="106" t="s">
        <v>193</v>
      </c>
      <c r="G179" s="107" t="s">
        <v>94</v>
      </c>
      <c r="H179" s="108">
        <v>10</v>
      </c>
      <c r="I179" s="109"/>
      <c r="J179" s="110">
        <f>ROUND(I179*H179,2)</f>
        <v>0</v>
      </c>
      <c r="K179" s="111"/>
      <c r="L179" s="17"/>
      <c r="M179" s="112" t="s">
        <v>0</v>
      </c>
      <c r="N179" s="78" t="s">
        <v>27</v>
      </c>
      <c r="P179" s="113">
        <f>O179*H179</f>
        <v>0</v>
      </c>
      <c r="Q179" s="113">
        <v>1.0000000000000001E-5</v>
      </c>
      <c r="R179" s="113">
        <f>Q179*H179</f>
        <v>1E-4</v>
      </c>
      <c r="S179" s="113">
        <v>0</v>
      </c>
      <c r="T179" s="114">
        <f>S179*H179</f>
        <v>0</v>
      </c>
      <c r="AR179" s="115" t="s">
        <v>90</v>
      </c>
      <c r="AT179" s="115" t="s">
        <v>88</v>
      </c>
      <c r="AU179" s="115" t="s">
        <v>46</v>
      </c>
      <c r="AY179" s="10" t="s">
        <v>87</v>
      </c>
      <c r="BE179" s="33">
        <f>IF(N179="základná",J179,0)</f>
        <v>0</v>
      </c>
      <c r="BF179" s="33">
        <f>IF(N179="znížená",J179,0)</f>
        <v>0</v>
      </c>
      <c r="BG179" s="33">
        <f>IF(N179="zákl. prenesená",J179,0)</f>
        <v>0</v>
      </c>
      <c r="BH179" s="33">
        <f>IF(N179="zníž. prenesená",J179,0)</f>
        <v>0</v>
      </c>
      <c r="BI179" s="33">
        <f>IF(N179="nulová",J179,0)</f>
        <v>0</v>
      </c>
      <c r="BJ179" s="10" t="s">
        <v>46</v>
      </c>
      <c r="BK179" s="33">
        <f>ROUND(I179*H179,2)</f>
        <v>0</v>
      </c>
      <c r="BL179" s="10" t="s">
        <v>90</v>
      </c>
      <c r="BM179" s="115" t="s">
        <v>424</v>
      </c>
    </row>
    <row r="180" spans="2:65" s="7" customFormat="1" x14ac:dyDescent="0.2">
      <c r="B180" s="127"/>
      <c r="D180" s="128" t="s">
        <v>117</v>
      </c>
      <c r="E180" s="134" t="s">
        <v>0</v>
      </c>
      <c r="F180" s="129" t="s">
        <v>425</v>
      </c>
      <c r="H180" s="130">
        <v>10</v>
      </c>
      <c r="I180" s="131"/>
      <c r="L180" s="127"/>
      <c r="M180" s="132"/>
      <c r="T180" s="133"/>
      <c r="AT180" s="134" t="s">
        <v>117</v>
      </c>
      <c r="AU180" s="134" t="s">
        <v>46</v>
      </c>
      <c r="AV180" s="7" t="s">
        <v>46</v>
      </c>
      <c r="AW180" s="7" t="s">
        <v>18</v>
      </c>
      <c r="AX180" s="7" t="s">
        <v>44</v>
      </c>
      <c r="AY180" s="134" t="s">
        <v>87</v>
      </c>
    </row>
    <row r="181" spans="2:65" s="8" customFormat="1" x14ac:dyDescent="0.2">
      <c r="B181" s="149"/>
      <c r="D181" s="128" t="s">
        <v>117</v>
      </c>
      <c r="E181" s="150" t="s">
        <v>0</v>
      </c>
      <c r="F181" s="151" t="s">
        <v>173</v>
      </c>
      <c r="H181" s="152">
        <v>10</v>
      </c>
      <c r="I181" s="153"/>
      <c r="L181" s="149"/>
      <c r="M181" s="154"/>
      <c r="T181" s="155"/>
      <c r="AT181" s="150" t="s">
        <v>117</v>
      </c>
      <c r="AU181" s="150" t="s">
        <v>46</v>
      </c>
      <c r="AV181" s="8" t="s">
        <v>90</v>
      </c>
      <c r="AW181" s="8" t="s">
        <v>18</v>
      </c>
      <c r="AX181" s="8" t="s">
        <v>45</v>
      </c>
      <c r="AY181" s="150" t="s">
        <v>87</v>
      </c>
    </row>
    <row r="182" spans="2:65" s="1" customFormat="1" ht="24.2" customHeight="1" x14ac:dyDescent="0.2">
      <c r="B182" s="17"/>
      <c r="C182" s="116" t="s">
        <v>114</v>
      </c>
      <c r="D182" s="116" t="s">
        <v>103</v>
      </c>
      <c r="E182" s="117" t="s">
        <v>194</v>
      </c>
      <c r="F182" s="118" t="s">
        <v>195</v>
      </c>
      <c r="G182" s="119" t="s">
        <v>89</v>
      </c>
      <c r="H182" s="120">
        <v>4</v>
      </c>
      <c r="I182" s="121"/>
      <c r="J182" s="122">
        <f>ROUND(I182*H182,2)</f>
        <v>0</v>
      </c>
      <c r="K182" s="123"/>
      <c r="L182" s="124"/>
      <c r="M182" s="125" t="s">
        <v>0</v>
      </c>
      <c r="N182" s="126" t="s">
        <v>27</v>
      </c>
      <c r="P182" s="113">
        <f>O182*H182</f>
        <v>0</v>
      </c>
      <c r="Q182" s="113">
        <v>2.2000000000000001E-3</v>
      </c>
      <c r="R182" s="113">
        <f>Q182*H182</f>
        <v>8.8000000000000005E-3</v>
      </c>
      <c r="S182" s="113">
        <v>0</v>
      </c>
      <c r="T182" s="114">
        <f>S182*H182</f>
        <v>0</v>
      </c>
      <c r="AR182" s="115" t="s">
        <v>93</v>
      </c>
      <c r="AT182" s="115" t="s">
        <v>103</v>
      </c>
      <c r="AU182" s="115" t="s">
        <v>46</v>
      </c>
      <c r="AY182" s="10" t="s">
        <v>87</v>
      </c>
      <c r="BE182" s="33">
        <f>IF(N182="základná",J182,0)</f>
        <v>0</v>
      </c>
      <c r="BF182" s="33">
        <f>IF(N182="znížená",J182,0)</f>
        <v>0</v>
      </c>
      <c r="BG182" s="33">
        <f>IF(N182="zákl. prenesená",J182,0)</f>
        <v>0</v>
      </c>
      <c r="BH182" s="33">
        <f>IF(N182="zníž. prenesená",J182,0)</f>
        <v>0</v>
      </c>
      <c r="BI182" s="33">
        <f>IF(N182="nulová",J182,0)</f>
        <v>0</v>
      </c>
      <c r="BJ182" s="10" t="s">
        <v>46</v>
      </c>
      <c r="BK182" s="33">
        <f>ROUND(I182*H182,2)</f>
        <v>0</v>
      </c>
      <c r="BL182" s="10" t="s">
        <v>90</v>
      </c>
      <c r="BM182" s="115" t="s">
        <v>426</v>
      </c>
    </row>
    <row r="183" spans="2:65" s="1" customFormat="1" ht="24.2" customHeight="1" x14ac:dyDescent="0.2">
      <c r="B183" s="17"/>
      <c r="C183" s="116" t="s">
        <v>118</v>
      </c>
      <c r="D183" s="116" t="s">
        <v>103</v>
      </c>
      <c r="E183" s="117" t="s">
        <v>196</v>
      </c>
      <c r="F183" s="118" t="s">
        <v>197</v>
      </c>
      <c r="G183" s="119" t="s">
        <v>94</v>
      </c>
      <c r="H183" s="120">
        <v>10</v>
      </c>
      <c r="I183" s="121"/>
      <c r="J183" s="122">
        <f>ROUND(I183*H183,2)</f>
        <v>0</v>
      </c>
      <c r="K183" s="123"/>
      <c r="L183" s="124"/>
      <c r="M183" s="125" t="s">
        <v>0</v>
      </c>
      <c r="N183" s="126" t="s">
        <v>27</v>
      </c>
      <c r="P183" s="113">
        <f>O183*H183</f>
        <v>0</v>
      </c>
      <c r="Q183" s="113">
        <v>3.8000000000000002E-4</v>
      </c>
      <c r="R183" s="113">
        <f>Q183*H183</f>
        <v>3.8000000000000004E-3</v>
      </c>
      <c r="S183" s="113">
        <v>0</v>
      </c>
      <c r="T183" s="114">
        <f>S183*H183</f>
        <v>0</v>
      </c>
      <c r="AR183" s="115" t="s">
        <v>93</v>
      </c>
      <c r="AT183" s="115" t="s">
        <v>103</v>
      </c>
      <c r="AU183" s="115" t="s">
        <v>46</v>
      </c>
      <c r="AY183" s="10" t="s">
        <v>87</v>
      </c>
      <c r="BE183" s="33">
        <f>IF(N183="základná",J183,0)</f>
        <v>0</v>
      </c>
      <c r="BF183" s="33">
        <f>IF(N183="znížená",J183,0)</f>
        <v>0</v>
      </c>
      <c r="BG183" s="33">
        <f>IF(N183="zákl. prenesená",J183,0)</f>
        <v>0</v>
      </c>
      <c r="BH183" s="33">
        <f>IF(N183="zníž. prenesená",J183,0)</f>
        <v>0</v>
      </c>
      <c r="BI183" s="33">
        <f>IF(N183="nulová",J183,0)</f>
        <v>0</v>
      </c>
      <c r="BJ183" s="10" t="s">
        <v>46</v>
      </c>
      <c r="BK183" s="33">
        <f>ROUND(I183*H183,2)</f>
        <v>0</v>
      </c>
      <c r="BL183" s="10" t="s">
        <v>90</v>
      </c>
      <c r="BM183" s="115" t="s">
        <v>427</v>
      </c>
    </row>
    <row r="184" spans="2:65" s="1" customFormat="1" ht="21.75" customHeight="1" x14ac:dyDescent="0.2">
      <c r="B184" s="17"/>
      <c r="C184" s="116" t="s">
        <v>121</v>
      </c>
      <c r="D184" s="116" t="s">
        <v>103</v>
      </c>
      <c r="E184" s="117" t="s">
        <v>174</v>
      </c>
      <c r="F184" s="118" t="s">
        <v>175</v>
      </c>
      <c r="G184" s="119" t="s">
        <v>94</v>
      </c>
      <c r="H184" s="120">
        <v>50</v>
      </c>
      <c r="I184" s="121"/>
      <c r="J184" s="122">
        <f>ROUND(I184*H184,2)</f>
        <v>0</v>
      </c>
      <c r="K184" s="123"/>
      <c r="L184" s="124"/>
      <c r="M184" s="125" t="s">
        <v>0</v>
      </c>
      <c r="N184" s="126" t="s">
        <v>27</v>
      </c>
      <c r="P184" s="113">
        <f>O184*H184</f>
        <v>0</v>
      </c>
      <c r="Q184" s="113">
        <v>1.4999999999999999E-4</v>
      </c>
      <c r="R184" s="113">
        <f>Q184*H184</f>
        <v>7.4999999999999997E-3</v>
      </c>
      <c r="S184" s="113">
        <v>0</v>
      </c>
      <c r="T184" s="114">
        <f>S184*H184</f>
        <v>0</v>
      </c>
      <c r="AR184" s="115" t="s">
        <v>93</v>
      </c>
      <c r="AT184" s="115" t="s">
        <v>103</v>
      </c>
      <c r="AU184" s="115" t="s">
        <v>46</v>
      </c>
      <c r="AY184" s="10" t="s">
        <v>87</v>
      </c>
      <c r="BE184" s="33">
        <f>IF(N184="základná",J184,0)</f>
        <v>0</v>
      </c>
      <c r="BF184" s="33">
        <f>IF(N184="znížená",J184,0)</f>
        <v>0</v>
      </c>
      <c r="BG184" s="33">
        <f>IF(N184="zákl. prenesená",J184,0)</f>
        <v>0</v>
      </c>
      <c r="BH184" s="33">
        <f>IF(N184="zníž. prenesená",J184,0)</f>
        <v>0</v>
      </c>
      <c r="BI184" s="33">
        <f>IF(N184="nulová",J184,0)</f>
        <v>0</v>
      </c>
      <c r="BJ184" s="10" t="s">
        <v>46</v>
      </c>
      <c r="BK184" s="33">
        <f>ROUND(I184*H184,2)</f>
        <v>0</v>
      </c>
      <c r="BL184" s="10" t="s">
        <v>90</v>
      </c>
      <c r="BM184" s="115" t="s">
        <v>428</v>
      </c>
    </row>
    <row r="185" spans="2:65" s="1" customFormat="1" ht="37.9" customHeight="1" x14ac:dyDescent="0.2">
      <c r="B185" s="17"/>
      <c r="C185" s="104" t="s">
        <v>124</v>
      </c>
      <c r="D185" s="104" t="s">
        <v>88</v>
      </c>
      <c r="E185" s="105" t="s">
        <v>198</v>
      </c>
      <c r="F185" s="106" t="s">
        <v>199</v>
      </c>
      <c r="G185" s="107" t="s">
        <v>100</v>
      </c>
      <c r="H185" s="108">
        <v>122.85</v>
      </c>
      <c r="I185" s="109"/>
      <c r="J185" s="110">
        <f>ROUND(I185*H185,2)</f>
        <v>0</v>
      </c>
      <c r="K185" s="111"/>
      <c r="L185" s="17"/>
      <c r="M185" s="112" t="s">
        <v>0</v>
      </c>
      <c r="N185" s="78" t="s">
        <v>27</v>
      </c>
      <c r="P185" s="113">
        <f>O185*H185</f>
        <v>0</v>
      </c>
      <c r="Q185" s="113">
        <v>1.08E-3</v>
      </c>
      <c r="R185" s="113">
        <f>Q185*H185</f>
        <v>0.13267799999999999</v>
      </c>
      <c r="S185" s="113">
        <v>0</v>
      </c>
      <c r="T185" s="114">
        <f>S185*H185</f>
        <v>0</v>
      </c>
      <c r="AR185" s="115" t="s">
        <v>108</v>
      </c>
      <c r="AT185" s="115" t="s">
        <v>88</v>
      </c>
      <c r="AU185" s="115" t="s">
        <v>46</v>
      </c>
      <c r="AY185" s="10" t="s">
        <v>87</v>
      </c>
      <c r="BE185" s="33">
        <f>IF(N185="základná",J185,0)</f>
        <v>0</v>
      </c>
      <c r="BF185" s="33">
        <f>IF(N185="znížená",J185,0)</f>
        <v>0</v>
      </c>
      <c r="BG185" s="33">
        <f>IF(N185="zákl. prenesená",J185,0)</f>
        <v>0</v>
      </c>
      <c r="BH185" s="33">
        <f>IF(N185="zníž. prenesená",J185,0)</f>
        <v>0</v>
      </c>
      <c r="BI185" s="33">
        <f>IF(N185="nulová",J185,0)</f>
        <v>0</v>
      </c>
      <c r="BJ185" s="10" t="s">
        <v>46</v>
      </c>
      <c r="BK185" s="33">
        <f>ROUND(I185*H185,2)</f>
        <v>0</v>
      </c>
      <c r="BL185" s="10" t="s">
        <v>108</v>
      </c>
      <c r="BM185" s="115" t="s">
        <v>429</v>
      </c>
    </row>
    <row r="186" spans="2:65" s="7" customFormat="1" x14ac:dyDescent="0.2">
      <c r="B186" s="127"/>
      <c r="D186" s="128" t="s">
        <v>117</v>
      </c>
      <c r="E186" s="134" t="s">
        <v>0</v>
      </c>
      <c r="F186" s="129" t="s">
        <v>430</v>
      </c>
      <c r="H186" s="130">
        <v>122.85</v>
      </c>
      <c r="I186" s="131"/>
      <c r="L186" s="127"/>
      <c r="M186" s="132"/>
      <c r="T186" s="133"/>
      <c r="AT186" s="134" t="s">
        <v>117</v>
      </c>
      <c r="AU186" s="134" t="s">
        <v>46</v>
      </c>
      <c r="AV186" s="7" t="s">
        <v>46</v>
      </c>
      <c r="AW186" s="7" t="s">
        <v>18</v>
      </c>
      <c r="AX186" s="7" t="s">
        <v>44</v>
      </c>
      <c r="AY186" s="134" t="s">
        <v>87</v>
      </c>
    </row>
    <row r="187" spans="2:65" s="8" customFormat="1" x14ac:dyDescent="0.2">
      <c r="B187" s="149"/>
      <c r="D187" s="128" t="s">
        <v>117</v>
      </c>
      <c r="E187" s="150" t="s">
        <v>404</v>
      </c>
      <c r="F187" s="151" t="s">
        <v>173</v>
      </c>
      <c r="H187" s="152">
        <v>122.85</v>
      </c>
      <c r="I187" s="153"/>
      <c r="L187" s="149"/>
      <c r="M187" s="154"/>
      <c r="T187" s="155"/>
      <c r="AT187" s="150" t="s">
        <v>117</v>
      </c>
      <c r="AU187" s="150" t="s">
        <v>46</v>
      </c>
      <c r="AV187" s="8" t="s">
        <v>90</v>
      </c>
      <c r="AW187" s="8" t="s">
        <v>18</v>
      </c>
      <c r="AX187" s="8" t="s">
        <v>45</v>
      </c>
      <c r="AY187" s="150" t="s">
        <v>87</v>
      </c>
    </row>
    <row r="188" spans="2:65" s="1" customFormat="1" ht="21.75" customHeight="1" x14ac:dyDescent="0.2">
      <c r="B188" s="17"/>
      <c r="C188" s="116" t="s">
        <v>125</v>
      </c>
      <c r="D188" s="116" t="s">
        <v>103</v>
      </c>
      <c r="E188" s="117" t="s">
        <v>174</v>
      </c>
      <c r="F188" s="118" t="s">
        <v>175</v>
      </c>
      <c r="G188" s="119" t="s">
        <v>94</v>
      </c>
      <c r="H188" s="120">
        <v>982.8</v>
      </c>
      <c r="I188" s="121"/>
      <c r="J188" s="122">
        <f>ROUND(I188*H188,2)</f>
        <v>0</v>
      </c>
      <c r="K188" s="123"/>
      <c r="L188" s="124"/>
      <c r="M188" s="125" t="s">
        <v>0</v>
      </c>
      <c r="N188" s="126" t="s">
        <v>27</v>
      </c>
      <c r="P188" s="113">
        <f>O188*H188</f>
        <v>0</v>
      </c>
      <c r="Q188" s="113">
        <v>1.4999999999999999E-4</v>
      </c>
      <c r="R188" s="113">
        <f>Q188*H188</f>
        <v>0.14741999999999997</v>
      </c>
      <c r="S188" s="113">
        <v>0</v>
      </c>
      <c r="T188" s="114">
        <f>S188*H188</f>
        <v>0</v>
      </c>
      <c r="AR188" s="115" t="s">
        <v>176</v>
      </c>
      <c r="AT188" s="115" t="s">
        <v>103</v>
      </c>
      <c r="AU188" s="115" t="s">
        <v>46</v>
      </c>
      <c r="AY188" s="10" t="s">
        <v>87</v>
      </c>
      <c r="BE188" s="33">
        <f>IF(N188="základná",J188,0)</f>
        <v>0</v>
      </c>
      <c r="BF188" s="33">
        <f>IF(N188="znížená",J188,0)</f>
        <v>0</v>
      </c>
      <c r="BG188" s="33">
        <f>IF(N188="zákl. prenesená",J188,0)</f>
        <v>0</v>
      </c>
      <c r="BH188" s="33">
        <f>IF(N188="zníž. prenesená",J188,0)</f>
        <v>0</v>
      </c>
      <c r="BI188" s="33">
        <f>IF(N188="nulová",J188,0)</f>
        <v>0</v>
      </c>
      <c r="BJ188" s="10" t="s">
        <v>46</v>
      </c>
      <c r="BK188" s="33">
        <f>ROUND(I188*H188,2)</f>
        <v>0</v>
      </c>
      <c r="BL188" s="10" t="s">
        <v>108</v>
      </c>
      <c r="BM188" s="115" t="s">
        <v>431</v>
      </c>
    </row>
    <row r="189" spans="2:65" s="1" customFormat="1" ht="16.5" customHeight="1" x14ac:dyDescent="0.2">
      <c r="B189" s="17"/>
      <c r="C189" s="104" t="s">
        <v>128</v>
      </c>
      <c r="D189" s="104" t="s">
        <v>88</v>
      </c>
      <c r="E189" s="105" t="s">
        <v>200</v>
      </c>
      <c r="F189" s="106" t="s">
        <v>201</v>
      </c>
      <c r="G189" s="107" t="s">
        <v>100</v>
      </c>
      <c r="H189" s="108">
        <v>122.85</v>
      </c>
      <c r="I189" s="109"/>
      <c r="J189" s="110">
        <f>ROUND(I189*H189,2)</f>
        <v>0</v>
      </c>
      <c r="K189" s="111"/>
      <c r="L189" s="17"/>
      <c r="M189" s="112" t="s">
        <v>0</v>
      </c>
      <c r="N189" s="78" t="s">
        <v>27</v>
      </c>
      <c r="P189" s="113">
        <f>O189*H189</f>
        <v>0</v>
      </c>
      <c r="Q189" s="113">
        <v>1.08E-3</v>
      </c>
      <c r="R189" s="113">
        <f>Q189*H189</f>
        <v>0.13267799999999999</v>
      </c>
      <c r="S189" s="113">
        <v>8.0000000000000002E-3</v>
      </c>
      <c r="T189" s="114">
        <f>S189*H189</f>
        <v>0.98280000000000001</v>
      </c>
      <c r="AR189" s="115" t="s">
        <v>108</v>
      </c>
      <c r="AT189" s="115" t="s">
        <v>88</v>
      </c>
      <c r="AU189" s="115" t="s">
        <v>46</v>
      </c>
      <c r="AY189" s="10" t="s">
        <v>87</v>
      </c>
      <c r="BE189" s="33">
        <f>IF(N189="základná",J189,0)</f>
        <v>0</v>
      </c>
      <c r="BF189" s="33">
        <f>IF(N189="znížená",J189,0)</f>
        <v>0</v>
      </c>
      <c r="BG189" s="33">
        <f>IF(N189="zákl. prenesená",J189,0)</f>
        <v>0</v>
      </c>
      <c r="BH189" s="33">
        <f>IF(N189="zníž. prenesená",J189,0)</f>
        <v>0</v>
      </c>
      <c r="BI189" s="33">
        <f>IF(N189="nulová",J189,0)</f>
        <v>0</v>
      </c>
      <c r="BJ189" s="10" t="s">
        <v>46</v>
      </c>
      <c r="BK189" s="33">
        <f>ROUND(I189*H189,2)</f>
        <v>0</v>
      </c>
      <c r="BL189" s="10" t="s">
        <v>108</v>
      </c>
      <c r="BM189" s="115" t="s">
        <v>432</v>
      </c>
    </row>
    <row r="190" spans="2:65" s="7" customFormat="1" x14ac:dyDescent="0.2">
      <c r="B190" s="127"/>
      <c r="D190" s="128" t="s">
        <v>117</v>
      </c>
      <c r="E190" s="134" t="s">
        <v>0</v>
      </c>
      <c r="F190" s="129" t="s">
        <v>404</v>
      </c>
      <c r="H190" s="130">
        <v>122.85</v>
      </c>
      <c r="I190" s="131"/>
      <c r="L190" s="127"/>
      <c r="M190" s="132"/>
      <c r="T190" s="133"/>
      <c r="AT190" s="134" t="s">
        <v>117</v>
      </c>
      <c r="AU190" s="134" t="s">
        <v>46</v>
      </c>
      <c r="AV190" s="7" t="s">
        <v>46</v>
      </c>
      <c r="AW190" s="7" t="s">
        <v>18</v>
      </c>
      <c r="AX190" s="7" t="s">
        <v>45</v>
      </c>
      <c r="AY190" s="134" t="s">
        <v>87</v>
      </c>
    </row>
    <row r="191" spans="2:65" s="1" customFormat="1" ht="24.2" customHeight="1" x14ac:dyDescent="0.2">
      <c r="B191" s="17"/>
      <c r="C191" s="104" t="s">
        <v>131</v>
      </c>
      <c r="D191" s="104" t="s">
        <v>88</v>
      </c>
      <c r="E191" s="105" t="s">
        <v>202</v>
      </c>
      <c r="F191" s="106" t="s">
        <v>203</v>
      </c>
      <c r="G191" s="107" t="s">
        <v>89</v>
      </c>
      <c r="H191" s="108">
        <v>375.58499999999998</v>
      </c>
      <c r="I191" s="109"/>
      <c r="J191" s="110">
        <f>ROUND(I191*H191,2)</f>
        <v>0</v>
      </c>
      <c r="K191" s="111"/>
      <c r="L191" s="17"/>
      <c r="M191" s="112" t="s">
        <v>0</v>
      </c>
      <c r="N191" s="78" t="s">
        <v>27</v>
      </c>
      <c r="P191" s="113">
        <f>O191*H191</f>
        <v>0</v>
      </c>
      <c r="Q191" s="113">
        <v>0</v>
      </c>
      <c r="R191" s="113">
        <f>Q191*H191</f>
        <v>0</v>
      </c>
      <c r="S191" s="113">
        <v>0</v>
      </c>
      <c r="T191" s="114">
        <f>S191*H191</f>
        <v>0</v>
      </c>
      <c r="AR191" s="115" t="s">
        <v>108</v>
      </c>
      <c r="AT191" s="115" t="s">
        <v>88</v>
      </c>
      <c r="AU191" s="115" t="s">
        <v>46</v>
      </c>
      <c r="AY191" s="10" t="s">
        <v>87</v>
      </c>
      <c r="BE191" s="33">
        <f>IF(N191="základná",J191,0)</f>
        <v>0</v>
      </c>
      <c r="BF191" s="33">
        <f>IF(N191="znížená",J191,0)</f>
        <v>0</v>
      </c>
      <c r="BG191" s="33">
        <f>IF(N191="zákl. prenesená",J191,0)</f>
        <v>0</v>
      </c>
      <c r="BH191" s="33">
        <f>IF(N191="zníž. prenesená",J191,0)</f>
        <v>0</v>
      </c>
      <c r="BI191" s="33">
        <f>IF(N191="nulová",J191,0)</f>
        <v>0</v>
      </c>
      <c r="BJ191" s="10" t="s">
        <v>46</v>
      </c>
      <c r="BK191" s="33">
        <f>ROUND(I191*H191,2)</f>
        <v>0</v>
      </c>
      <c r="BL191" s="10" t="s">
        <v>108</v>
      </c>
      <c r="BM191" s="115" t="s">
        <v>433</v>
      </c>
    </row>
    <row r="192" spans="2:65" s="7" customFormat="1" x14ac:dyDescent="0.2">
      <c r="B192" s="127"/>
      <c r="D192" s="128" t="s">
        <v>117</v>
      </c>
      <c r="E192" s="134" t="s">
        <v>0</v>
      </c>
      <c r="F192" s="129" t="s">
        <v>402</v>
      </c>
      <c r="H192" s="130">
        <v>301.875</v>
      </c>
      <c r="I192" s="131"/>
      <c r="L192" s="127"/>
      <c r="M192" s="132"/>
      <c r="T192" s="133"/>
      <c r="AT192" s="134" t="s">
        <v>117</v>
      </c>
      <c r="AU192" s="134" t="s">
        <v>46</v>
      </c>
      <c r="AV192" s="7" t="s">
        <v>46</v>
      </c>
      <c r="AW192" s="7" t="s">
        <v>18</v>
      </c>
      <c r="AX192" s="7" t="s">
        <v>44</v>
      </c>
      <c r="AY192" s="134" t="s">
        <v>87</v>
      </c>
    </row>
    <row r="193" spans="2:65" s="7" customFormat="1" x14ac:dyDescent="0.2">
      <c r="B193" s="127"/>
      <c r="D193" s="128" t="s">
        <v>117</v>
      </c>
      <c r="E193" s="134" t="s">
        <v>0</v>
      </c>
      <c r="F193" s="129" t="s">
        <v>421</v>
      </c>
      <c r="H193" s="130">
        <v>73.709999999999994</v>
      </c>
      <c r="I193" s="131"/>
      <c r="L193" s="127"/>
      <c r="M193" s="132"/>
      <c r="T193" s="133"/>
      <c r="AT193" s="134" t="s">
        <v>117</v>
      </c>
      <c r="AU193" s="134" t="s">
        <v>46</v>
      </c>
      <c r="AV193" s="7" t="s">
        <v>46</v>
      </c>
      <c r="AW193" s="7" t="s">
        <v>18</v>
      </c>
      <c r="AX193" s="7" t="s">
        <v>44</v>
      </c>
      <c r="AY193" s="134" t="s">
        <v>87</v>
      </c>
    </row>
    <row r="194" spans="2:65" s="8" customFormat="1" x14ac:dyDescent="0.2">
      <c r="B194" s="149"/>
      <c r="D194" s="128" t="s">
        <v>117</v>
      </c>
      <c r="E194" s="150" t="s">
        <v>0</v>
      </c>
      <c r="F194" s="151" t="s">
        <v>173</v>
      </c>
      <c r="H194" s="152">
        <v>375.58499999999998</v>
      </c>
      <c r="I194" s="153"/>
      <c r="L194" s="149"/>
      <c r="M194" s="154"/>
      <c r="T194" s="155"/>
      <c r="AT194" s="150" t="s">
        <v>117</v>
      </c>
      <c r="AU194" s="150" t="s">
        <v>46</v>
      </c>
      <c r="AV194" s="8" t="s">
        <v>90</v>
      </c>
      <c r="AW194" s="8" t="s">
        <v>18</v>
      </c>
      <c r="AX194" s="8" t="s">
        <v>45</v>
      </c>
      <c r="AY194" s="150" t="s">
        <v>87</v>
      </c>
    </row>
    <row r="195" spans="2:65" s="1" customFormat="1" ht="16.5" customHeight="1" x14ac:dyDescent="0.2">
      <c r="B195" s="17"/>
      <c r="C195" s="116" t="s">
        <v>136</v>
      </c>
      <c r="D195" s="116" t="s">
        <v>103</v>
      </c>
      <c r="E195" s="117" t="s">
        <v>204</v>
      </c>
      <c r="F195" s="118" t="s">
        <v>205</v>
      </c>
      <c r="G195" s="119" t="s">
        <v>89</v>
      </c>
      <c r="H195" s="120">
        <v>431.923</v>
      </c>
      <c r="I195" s="121"/>
      <c r="J195" s="122">
        <f>ROUND(I195*H195,2)</f>
        <v>0</v>
      </c>
      <c r="K195" s="123"/>
      <c r="L195" s="124"/>
      <c r="M195" s="125" t="s">
        <v>0</v>
      </c>
      <c r="N195" s="126" t="s">
        <v>27</v>
      </c>
      <c r="P195" s="113">
        <f>O195*H195</f>
        <v>0</v>
      </c>
      <c r="Q195" s="113">
        <v>1.3999999999999999E-4</v>
      </c>
      <c r="R195" s="113">
        <f>Q195*H195</f>
        <v>6.0469219999999997E-2</v>
      </c>
      <c r="S195" s="113">
        <v>0</v>
      </c>
      <c r="T195" s="114">
        <f>S195*H195</f>
        <v>0</v>
      </c>
      <c r="AR195" s="115" t="s">
        <v>176</v>
      </c>
      <c r="AT195" s="115" t="s">
        <v>103</v>
      </c>
      <c r="AU195" s="115" t="s">
        <v>46</v>
      </c>
      <c r="AY195" s="10" t="s">
        <v>87</v>
      </c>
      <c r="BE195" s="33">
        <f>IF(N195="základná",J195,0)</f>
        <v>0</v>
      </c>
      <c r="BF195" s="33">
        <f>IF(N195="znížená",J195,0)</f>
        <v>0</v>
      </c>
      <c r="BG195" s="33">
        <f>IF(N195="zákl. prenesená",J195,0)</f>
        <v>0</v>
      </c>
      <c r="BH195" s="33">
        <f>IF(N195="zníž. prenesená",J195,0)</f>
        <v>0</v>
      </c>
      <c r="BI195" s="33">
        <f>IF(N195="nulová",J195,0)</f>
        <v>0</v>
      </c>
      <c r="BJ195" s="10" t="s">
        <v>46</v>
      </c>
      <c r="BK195" s="33">
        <f>ROUND(I195*H195,2)</f>
        <v>0</v>
      </c>
      <c r="BL195" s="10" t="s">
        <v>108</v>
      </c>
      <c r="BM195" s="115" t="s">
        <v>434</v>
      </c>
    </row>
    <row r="196" spans="2:65" s="7" customFormat="1" x14ac:dyDescent="0.2">
      <c r="B196" s="127"/>
      <c r="D196" s="128" t="s">
        <v>117</v>
      </c>
      <c r="F196" s="129" t="s">
        <v>435</v>
      </c>
      <c r="H196" s="130">
        <v>431.923</v>
      </c>
      <c r="I196" s="131"/>
      <c r="L196" s="127"/>
      <c r="M196" s="132"/>
      <c r="T196" s="133"/>
      <c r="AT196" s="134" t="s">
        <v>117</v>
      </c>
      <c r="AU196" s="134" t="s">
        <v>46</v>
      </c>
      <c r="AV196" s="7" t="s">
        <v>46</v>
      </c>
      <c r="AW196" s="7" t="s">
        <v>1</v>
      </c>
      <c r="AX196" s="7" t="s">
        <v>45</v>
      </c>
      <c r="AY196" s="134" t="s">
        <v>87</v>
      </c>
    </row>
    <row r="197" spans="2:65" s="1" customFormat="1" ht="24.2" customHeight="1" x14ac:dyDescent="0.2">
      <c r="B197" s="17"/>
      <c r="C197" s="104" t="s">
        <v>141</v>
      </c>
      <c r="D197" s="104" t="s">
        <v>88</v>
      </c>
      <c r="E197" s="105" t="s">
        <v>206</v>
      </c>
      <c r="F197" s="106" t="s">
        <v>207</v>
      </c>
      <c r="G197" s="107" t="s">
        <v>94</v>
      </c>
      <c r="H197" s="108">
        <v>15</v>
      </c>
      <c r="I197" s="109"/>
      <c r="J197" s="110">
        <f>ROUND(I197*H197,2)</f>
        <v>0</v>
      </c>
      <c r="K197" s="111"/>
      <c r="L197" s="17"/>
      <c r="M197" s="112" t="s">
        <v>0</v>
      </c>
      <c r="N197" s="78" t="s">
        <v>27</v>
      </c>
      <c r="P197" s="113">
        <f>O197*H197</f>
        <v>0</v>
      </c>
      <c r="Q197" s="113">
        <v>0</v>
      </c>
      <c r="R197" s="113">
        <f>Q197*H197</f>
        <v>0</v>
      </c>
      <c r="S197" s="113">
        <v>0</v>
      </c>
      <c r="T197" s="114">
        <f>S197*H197</f>
        <v>0</v>
      </c>
      <c r="AR197" s="115" t="s">
        <v>108</v>
      </c>
      <c r="AT197" s="115" t="s">
        <v>88</v>
      </c>
      <c r="AU197" s="115" t="s">
        <v>46</v>
      </c>
      <c r="AY197" s="10" t="s">
        <v>87</v>
      </c>
      <c r="BE197" s="33">
        <f>IF(N197="základná",J197,0)</f>
        <v>0</v>
      </c>
      <c r="BF197" s="33">
        <f>IF(N197="znížená",J197,0)</f>
        <v>0</v>
      </c>
      <c r="BG197" s="33">
        <f>IF(N197="zákl. prenesená",J197,0)</f>
        <v>0</v>
      </c>
      <c r="BH197" s="33">
        <f>IF(N197="zníž. prenesená",J197,0)</f>
        <v>0</v>
      </c>
      <c r="BI197" s="33">
        <f>IF(N197="nulová",J197,0)</f>
        <v>0</v>
      </c>
      <c r="BJ197" s="10" t="s">
        <v>46</v>
      </c>
      <c r="BK197" s="33">
        <f>ROUND(I197*H197,2)</f>
        <v>0</v>
      </c>
      <c r="BL197" s="10" t="s">
        <v>108</v>
      </c>
      <c r="BM197" s="115" t="s">
        <v>436</v>
      </c>
    </row>
    <row r="198" spans="2:65" s="7" customFormat="1" x14ac:dyDescent="0.2">
      <c r="B198" s="127"/>
      <c r="D198" s="128" t="s">
        <v>117</v>
      </c>
      <c r="E198" s="134" t="s">
        <v>0</v>
      </c>
      <c r="F198" s="129" t="s">
        <v>148</v>
      </c>
      <c r="H198" s="130">
        <v>15</v>
      </c>
      <c r="I198" s="131"/>
      <c r="L198" s="127"/>
      <c r="M198" s="132"/>
      <c r="T198" s="133"/>
      <c r="AT198" s="134" t="s">
        <v>117</v>
      </c>
      <c r="AU198" s="134" t="s">
        <v>46</v>
      </c>
      <c r="AV198" s="7" t="s">
        <v>46</v>
      </c>
      <c r="AW198" s="7" t="s">
        <v>18</v>
      </c>
      <c r="AX198" s="7" t="s">
        <v>45</v>
      </c>
      <c r="AY198" s="134" t="s">
        <v>87</v>
      </c>
    </row>
    <row r="199" spans="2:65" s="1" customFormat="1" ht="24.2" customHeight="1" x14ac:dyDescent="0.2">
      <c r="B199" s="17"/>
      <c r="C199" s="116" t="s">
        <v>208</v>
      </c>
      <c r="D199" s="116" t="s">
        <v>103</v>
      </c>
      <c r="E199" s="117" t="s">
        <v>209</v>
      </c>
      <c r="F199" s="118" t="s">
        <v>210</v>
      </c>
      <c r="G199" s="119" t="s">
        <v>89</v>
      </c>
      <c r="H199" s="120">
        <v>2.7</v>
      </c>
      <c r="I199" s="121"/>
      <c r="J199" s="122">
        <f>ROUND(I199*H199,2)</f>
        <v>0</v>
      </c>
      <c r="K199" s="123"/>
      <c r="L199" s="124"/>
      <c r="M199" s="125" t="s">
        <v>0</v>
      </c>
      <c r="N199" s="126" t="s">
        <v>27</v>
      </c>
      <c r="P199" s="113">
        <f>O199*H199</f>
        <v>0</v>
      </c>
      <c r="Q199" s="113">
        <v>2.5400000000000002E-3</v>
      </c>
      <c r="R199" s="113">
        <f>Q199*H199</f>
        <v>6.8580000000000012E-3</v>
      </c>
      <c r="S199" s="113">
        <v>0</v>
      </c>
      <c r="T199" s="114">
        <f>S199*H199</f>
        <v>0</v>
      </c>
      <c r="AR199" s="115" t="s">
        <v>176</v>
      </c>
      <c r="AT199" s="115" t="s">
        <v>103</v>
      </c>
      <c r="AU199" s="115" t="s">
        <v>46</v>
      </c>
      <c r="AY199" s="10" t="s">
        <v>87</v>
      </c>
      <c r="BE199" s="33">
        <f>IF(N199="základná",J199,0)</f>
        <v>0</v>
      </c>
      <c r="BF199" s="33">
        <f>IF(N199="znížená",J199,0)</f>
        <v>0</v>
      </c>
      <c r="BG199" s="33">
        <f>IF(N199="zákl. prenesená",J199,0)</f>
        <v>0</v>
      </c>
      <c r="BH199" s="33">
        <f>IF(N199="zníž. prenesená",J199,0)</f>
        <v>0</v>
      </c>
      <c r="BI199" s="33">
        <f>IF(N199="nulová",J199,0)</f>
        <v>0</v>
      </c>
      <c r="BJ199" s="10" t="s">
        <v>46</v>
      </c>
      <c r="BK199" s="33">
        <f>ROUND(I199*H199,2)</f>
        <v>0</v>
      </c>
      <c r="BL199" s="10" t="s">
        <v>108</v>
      </c>
      <c r="BM199" s="115" t="s">
        <v>437</v>
      </c>
    </row>
    <row r="200" spans="2:65" s="1" customFormat="1" ht="16.5" customHeight="1" x14ac:dyDescent="0.2">
      <c r="B200" s="17"/>
      <c r="C200" s="116" t="s">
        <v>211</v>
      </c>
      <c r="D200" s="116" t="s">
        <v>103</v>
      </c>
      <c r="E200" s="117" t="s">
        <v>212</v>
      </c>
      <c r="F200" s="118" t="s">
        <v>213</v>
      </c>
      <c r="G200" s="119" t="s">
        <v>94</v>
      </c>
      <c r="H200" s="120">
        <v>15</v>
      </c>
      <c r="I200" s="121"/>
      <c r="J200" s="122">
        <f>ROUND(I200*H200,2)</f>
        <v>0</v>
      </c>
      <c r="K200" s="123"/>
      <c r="L200" s="124"/>
      <c r="M200" s="125" t="s">
        <v>0</v>
      </c>
      <c r="N200" s="126" t="s">
        <v>27</v>
      </c>
      <c r="P200" s="113">
        <f>O200*H200</f>
        <v>0</v>
      </c>
      <c r="Q200" s="113">
        <v>2.9999999999999997E-4</v>
      </c>
      <c r="R200" s="113">
        <f>Q200*H200</f>
        <v>4.4999999999999997E-3</v>
      </c>
      <c r="S200" s="113">
        <v>0</v>
      </c>
      <c r="T200" s="114">
        <f>S200*H200</f>
        <v>0</v>
      </c>
      <c r="AR200" s="115" t="s">
        <v>176</v>
      </c>
      <c r="AT200" s="115" t="s">
        <v>103</v>
      </c>
      <c r="AU200" s="115" t="s">
        <v>46</v>
      </c>
      <c r="AY200" s="10" t="s">
        <v>87</v>
      </c>
      <c r="BE200" s="33">
        <f>IF(N200="základná",J200,0)</f>
        <v>0</v>
      </c>
      <c r="BF200" s="33">
        <f>IF(N200="znížená",J200,0)</f>
        <v>0</v>
      </c>
      <c r="BG200" s="33">
        <f>IF(N200="zákl. prenesená",J200,0)</f>
        <v>0</v>
      </c>
      <c r="BH200" s="33">
        <f>IF(N200="zníž. prenesená",J200,0)</f>
        <v>0</v>
      </c>
      <c r="BI200" s="33">
        <f>IF(N200="nulová",J200,0)</f>
        <v>0</v>
      </c>
      <c r="BJ200" s="10" t="s">
        <v>46</v>
      </c>
      <c r="BK200" s="33">
        <f>ROUND(I200*H200,2)</f>
        <v>0</v>
      </c>
      <c r="BL200" s="10" t="s">
        <v>108</v>
      </c>
      <c r="BM200" s="115" t="s">
        <v>438</v>
      </c>
    </row>
    <row r="201" spans="2:65" s="1" customFormat="1" ht="24.2" customHeight="1" x14ac:dyDescent="0.2">
      <c r="B201" s="17"/>
      <c r="C201" s="104" t="s">
        <v>176</v>
      </c>
      <c r="D201" s="104" t="s">
        <v>88</v>
      </c>
      <c r="E201" s="105" t="s">
        <v>214</v>
      </c>
      <c r="F201" s="106" t="s">
        <v>215</v>
      </c>
      <c r="G201" s="107" t="s">
        <v>89</v>
      </c>
      <c r="H201" s="108">
        <v>301.875</v>
      </c>
      <c r="I201" s="109"/>
      <c r="J201" s="110">
        <f>ROUND(I201*H201,2)</f>
        <v>0</v>
      </c>
      <c r="K201" s="111"/>
      <c r="L201" s="17"/>
      <c r="M201" s="112" t="s">
        <v>0</v>
      </c>
      <c r="N201" s="78" t="s">
        <v>27</v>
      </c>
      <c r="P201" s="113">
        <f>O201*H201</f>
        <v>0</v>
      </c>
      <c r="Q201" s="113">
        <v>0</v>
      </c>
      <c r="R201" s="113">
        <f>Q201*H201</f>
        <v>0</v>
      </c>
      <c r="S201" s="113">
        <v>0</v>
      </c>
      <c r="T201" s="114">
        <f>S201*H201</f>
        <v>0</v>
      </c>
      <c r="AR201" s="115" t="s">
        <v>108</v>
      </c>
      <c r="AT201" s="115" t="s">
        <v>88</v>
      </c>
      <c r="AU201" s="115" t="s">
        <v>46</v>
      </c>
      <c r="AY201" s="10" t="s">
        <v>87</v>
      </c>
      <c r="BE201" s="33">
        <f>IF(N201="základná",J201,0)</f>
        <v>0</v>
      </c>
      <c r="BF201" s="33">
        <f>IF(N201="znížená",J201,0)</f>
        <v>0</v>
      </c>
      <c r="BG201" s="33">
        <f>IF(N201="zákl. prenesená",J201,0)</f>
        <v>0</v>
      </c>
      <c r="BH201" s="33">
        <f>IF(N201="zníž. prenesená",J201,0)</f>
        <v>0</v>
      </c>
      <c r="BI201" s="33">
        <f>IF(N201="nulová",J201,0)</f>
        <v>0</v>
      </c>
      <c r="BJ201" s="10" t="s">
        <v>46</v>
      </c>
      <c r="BK201" s="33">
        <f>ROUND(I201*H201,2)</f>
        <v>0</v>
      </c>
      <c r="BL201" s="10" t="s">
        <v>108</v>
      </c>
      <c r="BM201" s="115" t="s">
        <v>439</v>
      </c>
    </row>
    <row r="202" spans="2:65" s="7" customFormat="1" x14ac:dyDescent="0.2">
      <c r="B202" s="127"/>
      <c r="D202" s="128" t="s">
        <v>117</v>
      </c>
      <c r="E202" s="134" t="s">
        <v>0</v>
      </c>
      <c r="F202" s="129" t="s">
        <v>402</v>
      </c>
      <c r="H202" s="130">
        <v>301.875</v>
      </c>
      <c r="I202" s="131"/>
      <c r="L202" s="127"/>
      <c r="M202" s="132"/>
      <c r="T202" s="133"/>
      <c r="AT202" s="134" t="s">
        <v>117</v>
      </c>
      <c r="AU202" s="134" t="s">
        <v>46</v>
      </c>
      <c r="AV202" s="7" t="s">
        <v>46</v>
      </c>
      <c r="AW202" s="7" t="s">
        <v>18</v>
      </c>
      <c r="AX202" s="7" t="s">
        <v>44</v>
      </c>
      <c r="AY202" s="134" t="s">
        <v>87</v>
      </c>
    </row>
    <row r="203" spans="2:65" s="8" customFormat="1" x14ac:dyDescent="0.2">
      <c r="B203" s="149"/>
      <c r="D203" s="128" t="s">
        <v>117</v>
      </c>
      <c r="E203" s="150" t="s">
        <v>0</v>
      </c>
      <c r="F203" s="151" t="s">
        <v>173</v>
      </c>
      <c r="H203" s="152">
        <v>301.875</v>
      </c>
      <c r="I203" s="153"/>
      <c r="L203" s="149"/>
      <c r="M203" s="154"/>
      <c r="T203" s="155"/>
      <c r="AT203" s="150" t="s">
        <v>117</v>
      </c>
      <c r="AU203" s="150" t="s">
        <v>46</v>
      </c>
      <c r="AV203" s="8" t="s">
        <v>90</v>
      </c>
      <c r="AW203" s="8" t="s">
        <v>18</v>
      </c>
      <c r="AX203" s="8" t="s">
        <v>45</v>
      </c>
      <c r="AY203" s="150" t="s">
        <v>87</v>
      </c>
    </row>
    <row r="204" spans="2:65" s="1" customFormat="1" ht="33" customHeight="1" x14ac:dyDescent="0.2">
      <c r="B204" s="17"/>
      <c r="C204" s="104" t="s">
        <v>216</v>
      </c>
      <c r="D204" s="104" t="s">
        <v>88</v>
      </c>
      <c r="E204" s="105" t="s">
        <v>217</v>
      </c>
      <c r="F204" s="106" t="s">
        <v>218</v>
      </c>
      <c r="G204" s="107" t="s">
        <v>100</v>
      </c>
      <c r="H204" s="108">
        <v>122.85</v>
      </c>
      <c r="I204" s="109"/>
      <c r="J204" s="110">
        <f>ROUND(I204*H204,2)</f>
        <v>0</v>
      </c>
      <c r="K204" s="111"/>
      <c r="L204" s="17"/>
      <c r="M204" s="112" t="s">
        <v>0</v>
      </c>
      <c r="N204" s="78" t="s">
        <v>27</v>
      </c>
      <c r="P204" s="113">
        <f>O204*H204</f>
        <v>0</v>
      </c>
      <c r="Q204" s="113">
        <v>3.0000000000000001E-5</v>
      </c>
      <c r="R204" s="113">
        <f>Q204*H204</f>
        <v>3.6855E-3</v>
      </c>
      <c r="S204" s="113">
        <v>0</v>
      </c>
      <c r="T204" s="114">
        <f>S204*H204</f>
        <v>0</v>
      </c>
      <c r="AR204" s="115" t="s">
        <v>108</v>
      </c>
      <c r="AT204" s="115" t="s">
        <v>88</v>
      </c>
      <c r="AU204" s="115" t="s">
        <v>46</v>
      </c>
      <c r="AY204" s="10" t="s">
        <v>87</v>
      </c>
      <c r="BE204" s="33">
        <f>IF(N204="základná",J204,0)</f>
        <v>0</v>
      </c>
      <c r="BF204" s="33">
        <f>IF(N204="znížená",J204,0)</f>
        <v>0</v>
      </c>
      <c r="BG204" s="33">
        <f>IF(N204="zákl. prenesená",J204,0)</f>
        <v>0</v>
      </c>
      <c r="BH204" s="33">
        <f>IF(N204="zníž. prenesená",J204,0)</f>
        <v>0</v>
      </c>
      <c r="BI204" s="33">
        <f>IF(N204="nulová",J204,0)</f>
        <v>0</v>
      </c>
      <c r="BJ204" s="10" t="s">
        <v>46</v>
      </c>
      <c r="BK204" s="33">
        <f>ROUND(I204*H204,2)</f>
        <v>0</v>
      </c>
      <c r="BL204" s="10" t="s">
        <v>108</v>
      </c>
      <c r="BM204" s="115" t="s">
        <v>440</v>
      </c>
    </row>
    <row r="205" spans="2:65" s="7" customFormat="1" x14ac:dyDescent="0.2">
      <c r="B205" s="127"/>
      <c r="D205" s="128" t="s">
        <v>117</v>
      </c>
      <c r="E205" s="134" t="s">
        <v>0</v>
      </c>
      <c r="F205" s="129" t="s">
        <v>404</v>
      </c>
      <c r="H205" s="130">
        <v>122.85</v>
      </c>
      <c r="I205" s="131"/>
      <c r="L205" s="127"/>
      <c r="M205" s="132"/>
      <c r="T205" s="133"/>
      <c r="AT205" s="134" t="s">
        <v>117</v>
      </c>
      <c r="AU205" s="134" t="s">
        <v>46</v>
      </c>
      <c r="AV205" s="7" t="s">
        <v>46</v>
      </c>
      <c r="AW205" s="7" t="s">
        <v>18</v>
      </c>
      <c r="AX205" s="7" t="s">
        <v>44</v>
      </c>
      <c r="AY205" s="134" t="s">
        <v>87</v>
      </c>
    </row>
    <row r="206" spans="2:65" s="8" customFormat="1" x14ac:dyDescent="0.2">
      <c r="B206" s="149"/>
      <c r="D206" s="128" t="s">
        <v>117</v>
      </c>
      <c r="E206" s="150" t="s">
        <v>152</v>
      </c>
      <c r="F206" s="151" t="s">
        <v>173</v>
      </c>
      <c r="H206" s="152">
        <v>122.85</v>
      </c>
      <c r="I206" s="153"/>
      <c r="L206" s="149"/>
      <c r="M206" s="154"/>
      <c r="T206" s="155"/>
      <c r="AT206" s="150" t="s">
        <v>117</v>
      </c>
      <c r="AU206" s="150" t="s">
        <v>46</v>
      </c>
      <c r="AV206" s="8" t="s">
        <v>90</v>
      </c>
      <c r="AW206" s="8" t="s">
        <v>18</v>
      </c>
      <c r="AX206" s="8" t="s">
        <v>45</v>
      </c>
      <c r="AY206" s="150" t="s">
        <v>87</v>
      </c>
    </row>
    <row r="207" spans="2:65" s="1" customFormat="1" ht="21.75" customHeight="1" x14ac:dyDescent="0.2">
      <c r="B207" s="17"/>
      <c r="C207" s="116" t="s">
        <v>219</v>
      </c>
      <c r="D207" s="116" t="s">
        <v>103</v>
      </c>
      <c r="E207" s="117" t="s">
        <v>174</v>
      </c>
      <c r="F207" s="118" t="s">
        <v>175</v>
      </c>
      <c r="G207" s="119" t="s">
        <v>94</v>
      </c>
      <c r="H207" s="120">
        <v>982.8</v>
      </c>
      <c r="I207" s="121"/>
      <c r="J207" s="122">
        <f>ROUND(I207*H207,2)</f>
        <v>0</v>
      </c>
      <c r="K207" s="123"/>
      <c r="L207" s="124"/>
      <c r="M207" s="125" t="s">
        <v>0</v>
      </c>
      <c r="N207" s="126" t="s">
        <v>27</v>
      </c>
      <c r="P207" s="113">
        <f>O207*H207</f>
        <v>0</v>
      </c>
      <c r="Q207" s="113">
        <v>1.4999999999999999E-4</v>
      </c>
      <c r="R207" s="113">
        <f>Q207*H207</f>
        <v>0.14741999999999997</v>
      </c>
      <c r="S207" s="113">
        <v>0</v>
      </c>
      <c r="T207" s="114">
        <f>S207*H207</f>
        <v>0</v>
      </c>
      <c r="AR207" s="115" t="s">
        <v>176</v>
      </c>
      <c r="AT207" s="115" t="s">
        <v>103</v>
      </c>
      <c r="AU207" s="115" t="s">
        <v>46</v>
      </c>
      <c r="AY207" s="10" t="s">
        <v>87</v>
      </c>
      <c r="BE207" s="33">
        <f>IF(N207="základná",J207,0)</f>
        <v>0</v>
      </c>
      <c r="BF207" s="33">
        <f>IF(N207="znížená",J207,0)</f>
        <v>0</v>
      </c>
      <c r="BG207" s="33">
        <f>IF(N207="zákl. prenesená",J207,0)</f>
        <v>0</v>
      </c>
      <c r="BH207" s="33">
        <f>IF(N207="zníž. prenesená",J207,0)</f>
        <v>0</v>
      </c>
      <c r="BI207" s="33">
        <f>IF(N207="nulová",J207,0)</f>
        <v>0</v>
      </c>
      <c r="BJ207" s="10" t="s">
        <v>46</v>
      </c>
      <c r="BK207" s="33">
        <f>ROUND(I207*H207,2)</f>
        <v>0</v>
      </c>
      <c r="BL207" s="10" t="s">
        <v>108</v>
      </c>
      <c r="BM207" s="115" t="s">
        <v>441</v>
      </c>
    </row>
    <row r="208" spans="2:65" s="1" customFormat="1" ht="16.5" customHeight="1" x14ac:dyDescent="0.2">
      <c r="B208" s="17"/>
      <c r="C208" s="116" t="s">
        <v>220</v>
      </c>
      <c r="D208" s="116" t="s">
        <v>103</v>
      </c>
      <c r="E208" s="117" t="s">
        <v>221</v>
      </c>
      <c r="F208" s="118" t="s">
        <v>222</v>
      </c>
      <c r="G208" s="119" t="s">
        <v>89</v>
      </c>
      <c r="H208" s="120">
        <v>38.084000000000003</v>
      </c>
      <c r="I208" s="121"/>
      <c r="J208" s="122">
        <f>ROUND(I208*H208,2)</f>
        <v>0</v>
      </c>
      <c r="K208" s="123"/>
      <c r="L208" s="124"/>
      <c r="M208" s="125" t="s">
        <v>0</v>
      </c>
      <c r="N208" s="126" t="s">
        <v>27</v>
      </c>
      <c r="P208" s="113">
        <f>O208*H208</f>
        <v>0</v>
      </c>
      <c r="Q208" s="113">
        <v>7.92E-3</v>
      </c>
      <c r="R208" s="113">
        <f>Q208*H208</f>
        <v>0.30162528000000005</v>
      </c>
      <c r="S208" s="113">
        <v>0</v>
      </c>
      <c r="T208" s="114">
        <f>S208*H208</f>
        <v>0</v>
      </c>
      <c r="AR208" s="115" t="s">
        <v>176</v>
      </c>
      <c r="AT208" s="115" t="s">
        <v>103</v>
      </c>
      <c r="AU208" s="115" t="s">
        <v>46</v>
      </c>
      <c r="AY208" s="10" t="s">
        <v>87</v>
      </c>
      <c r="BE208" s="33">
        <f>IF(N208="základná",J208,0)</f>
        <v>0</v>
      </c>
      <c r="BF208" s="33">
        <f>IF(N208="znížená",J208,0)</f>
        <v>0</v>
      </c>
      <c r="BG208" s="33">
        <f>IF(N208="zákl. prenesená",J208,0)</f>
        <v>0</v>
      </c>
      <c r="BH208" s="33">
        <f>IF(N208="zníž. prenesená",J208,0)</f>
        <v>0</v>
      </c>
      <c r="BI208" s="33">
        <f>IF(N208="nulová",J208,0)</f>
        <v>0</v>
      </c>
      <c r="BJ208" s="10" t="s">
        <v>46</v>
      </c>
      <c r="BK208" s="33">
        <f>ROUND(I208*H208,2)</f>
        <v>0</v>
      </c>
      <c r="BL208" s="10" t="s">
        <v>108</v>
      </c>
      <c r="BM208" s="115" t="s">
        <v>442</v>
      </c>
    </row>
    <row r="209" spans="2:65" s="1" customFormat="1" ht="24.2" customHeight="1" x14ac:dyDescent="0.2">
      <c r="B209" s="17"/>
      <c r="C209" s="104" t="s">
        <v>223</v>
      </c>
      <c r="D209" s="104" t="s">
        <v>88</v>
      </c>
      <c r="E209" s="105" t="s">
        <v>224</v>
      </c>
      <c r="F209" s="106" t="s">
        <v>225</v>
      </c>
      <c r="G209" s="107" t="s">
        <v>183</v>
      </c>
      <c r="H209" s="108"/>
      <c r="I209" s="109"/>
      <c r="J209" s="110">
        <f>ROUND(I209*H209,2)</f>
        <v>0</v>
      </c>
      <c r="K209" s="111"/>
      <c r="L209" s="17"/>
      <c r="M209" s="112" t="s">
        <v>0</v>
      </c>
      <c r="N209" s="78" t="s">
        <v>27</v>
      </c>
      <c r="P209" s="113">
        <f>O209*H209</f>
        <v>0</v>
      </c>
      <c r="Q209" s="113">
        <v>0</v>
      </c>
      <c r="R209" s="113">
        <f>Q209*H209</f>
        <v>0</v>
      </c>
      <c r="S209" s="113">
        <v>0</v>
      </c>
      <c r="T209" s="114">
        <f>S209*H209</f>
        <v>0</v>
      </c>
      <c r="AR209" s="115" t="s">
        <v>108</v>
      </c>
      <c r="AT209" s="115" t="s">
        <v>88</v>
      </c>
      <c r="AU209" s="115" t="s">
        <v>46</v>
      </c>
      <c r="AY209" s="10" t="s">
        <v>87</v>
      </c>
      <c r="BE209" s="33">
        <f>IF(N209="základná",J209,0)</f>
        <v>0</v>
      </c>
      <c r="BF209" s="33">
        <f>IF(N209="znížená",J209,0)</f>
        <v>0</v>
      </c>
      <c r="BG209" s="33">
        <f>IF(N209="zákl. prenesená",J209,0)</f>
        <v>0</v>
      </c>
      <c r="BH209" s="33">
        <f>IF(N209="zníž. prenesená",J209,0)</f>
        <v>0</v>
      </c>
      <c r="BI209" s="33">
        <f>IF(N209="nulová",J209,0)</f>
        <v>0</v>
      </c>
      <c r="BJ209" s="10" t="s">
        <v>46</v>
      </c>
      <c r="BK209" s="33">
        <f>ROUND(I209*H209,2)</f>
        <v>0</v>
      </c>
      <c r="BL209" s="10" t="s">
        <v>108</v>
      </c>
      <c r="BM209" s="115" t="s">
        <v>443</v>
      </c>
    </row>
    <row r="210" spans="2:65" s="6" customFormat="1" ht="25.9" customHeight="1" x14ac:dyDescent="0.2">
      <c r="B210" s="93"/>
      <c r="D210" s="94" t="s">
        <v>43</v>
      </c>
      <c r="E210" s="95" t="s">
        <v>103</v>
      </c>
      <c r="F210" s="95" t="s">
        <v>244</v>
      </c>
      <c r="I210" s="96"/>
      <c r="J210" s="76">
        <f>BK210</f>
        <v>0</v>
      </c>
      <c r="L210" s="93"/>
      <c r="M210" s="97"/>
      <c r="P210" s="98">
        <f>P211+P232</f>
        <v>0</v>
      </c>
      <c r="R210" s="98">
        <f>R211+R232</f>
        <v>1.4459999999999999E-2</v>
      </c>
      <c r="T210" s="99">
        <f>T211+T232</f>
        <v>3.2224000000000003E-2</v>
      </c>
      <c r="AR210" s="94" t="s">
        <v>92</v>
      </c>
      <c r="AT210" s="100" t="s">
        <v>43</v>
      </c>
      <c r="AU210" s="100" t="s">
        <v>44</v>
      </c>
      <c r="AY210" s="94" t="s">
        <v>87</v>
      </c>
      <c r="BK210" s="101">
        <f>BK211+BK232</f>
        <v>0</v>
      </c>
    </row>
    <row r="211" spans="2:65" s="6" customFormat="1" ht="22.9" customHeight="1" x14ac:dyDescent="0.2">
      <c r="B211" s="93"/>
      <c r="D211" s="94" t="s">
        <v>43</v>
      </c>
      <c r="E211" s="102" t="s">
        <v>245</v>
      </c>
      <c r="F211" s="102" t="s">
        <v>246</v>
      </c>
      <c r="I211" s="96"/>
      <c r="J211" s="103">
        <f>BK211</f>
        <v>0</v>
      </c>
      <c r="L211" s="93"/>
      <c r="M211" s="97"/>
      <c r="P211" s="98">
        <f>SUM(P212:P231)</f>
        <v>0</v>
      </c>
      <c r="R211" s="98">
        <f>SUM(R212:R231)</f>
        <v>1.4459999999999999E-2</v>
      </c>
      <c r="T211" s="99">
        <f>SUM(T212:T231)</f>
        <v>3.2224000000000003E-2</v>
      </c>
      <c r="AR211" s="94" t="s">
        <v>92</v>
      </c>
      <c r="AT211" s="100" t="s">
        <v>43</v>
      </c>
      <c r="AU211" s="100" t="s">
        <v>45</v>
      </c>
      <c r="AY211" s="94" t="s">
        <v>87</v>
      </c>
      <c r="BK211" s="101">
        <f>SUM(BK212:BK231)</f>
        <v>0</v>
      </c>
    </row>
    <row r="212" spans="2:65" s="1" customFormat="1" ht="24.2" customHeight="1" x14ac:dyDescent="0.2">
      <c r="B212" s="17"/>
      <c r="C212" s="104" t="s">
        <v>226</v>
      </c>
      <c r="D212" s="104" t="s">
        <v>88</v>
      </c>
      <c r="E212" s="105" t="s">
        <v>247</v>
      </c>
      <c r="F212" s="106" t="s">
        <v>248</v>
      </c>
      <c r="G212" s="107" t="s">
        <v>100</v>
      </c>
      <c r="H212" s="108">
        <v>19.8</v>
      </c>
      <c r="I212" s="109"/>
      <c r="J212" s="110">
        <f>ROUND(I212*H212,2)</f>
        <v>0</v>
      </c>
      <c r="K212" s="111"/>
      <c r="L212" s="17"/>
      <c r="M212" s="112" t="s">
        <v>0</v>
      </c>
      <c r="N212" s="78" t="s">
        <v>27</v>
      </c>
      <c r="P212" s="113">
        <f>O212*H212</f>
        <v>0</v>
      </c>
      <c r="Q212" s="113">
        <v>0</v>
      </c>
      <c r="R212" s="113">
        <f>Q212*H212</f>
        <v>0</v>
      </c>
      <c r="S212" s="113">
        <v>0</v>
      </c>
      <c r="T212" s="114">
        <f>S212*H212</f>
        <v>0</v>
      </c>
      <c r="AR212" s="115" t="s">
        <v>249</v>
      </c>
      <c r="AT212" s="115" t="s">
        <v>88</v>
      </c>
      <c r="AU212" s="115" t="s">
        <v>46</v>
      </c>
      <c r="AY212" s="10" t="s">
        <v>87</v>
      </c>
      <c r="BE212" s="33">
        <f>IF(N212="základná",J212,0)</f>
        <v>0</v>
      </c>
      <c r="BF212" s="33">
        <f>IF(N212="znížená",J212,0)</f>
        <v>0</v>
      </c>
      <c r="BG212" s="33">
        <f>IF(N212="zákl. prenesená",J212,0)</f>
        <v>0</v>
      </c>
      <c r="BH212" s="33">
        <f>IF(N212="zníž. prenesená",J212,0)</f>
        <v>0</v>
      </c>
      <c r="BI212" s="33">
        <f>IF(N212="nulová",J212,0)</f>
        <v>0</v>
      </c>
      <c r="BJ212" s="10" t="s">
        <v>46</v>
      </c>
      <c r="BK212" s="33">
        <f>ROUND(I212*H212,2)</f>
        <v>0</v>
      </c>
      <c r="BL212" s="10" t="s">
        <v>249</v>
      </c>
      <c r="BM212" s="115" t="s">
        <v>444</v>
      </c>
    </row>
    <row r="213" spans="2:65" s="7" customFormat="1" x14ac:dyDescent="0.2">
      <c r="B213" s="127"/>
      <c r="D213" s="128" t="s">
        <v>117</v>
      </c>
      <c r="E213" s="134" t="s">
        <v>0</v>
      </c>
      <c r="F213" s="129" t="s">
        <v>147</v>
      </c>
      <c r="H213" s="130">
        <v>19.8</v>
      </c>
      <c r="I213" s="131"/>
      <c r="L213" s="127"/>
      <c r="M213" s="132"/>
      <c r="T213" s="133"/>
      <c r="AT213" s="134" t="s">
        <v>117</v>
      </c>
      <c r="AU213" s="134" t="s">
        <v>46</v>
      </c>
      <c r="AV213" s="7" t="s">
        <v>46</v>
      </c>
      <c r="AW213" s="7" t="s">
        <v>18</v>
      </c>
      <c r="AX213" s="7" t="s">
        <v>45</v>
      </c>
      <c r="AY213" s="134" t="s">
        <v>87</v>
      </c>
    </row>
    <row r="214" spans="2:65" s="1" customFormat="1" ht="16.5" customHeight="1" x14ac:dyDescent="0.2">
      <c r="B214" s="17"/>
      <c r="C214" s="116" t="s">
        <v>227</v>
      </c>
      <c r="D214" s="116" t="s">
        <v>103</v>
      </c>
      <c r="E214" s="117" t="s">
        <v>250</v>
      </c>
      <c r="F214" s="118" t="s">
        <v>251</v>
      </c>
      <c r="G214" s="119" t="s">
        <v>252</v>
      </c>
      <c r="H214" s="120">
        <v>7.92</v>
      </c>
      <c r="I214" s="121"/>
      <c r="J214" s="122">
        <f>ROUND(I214*H214,2)</f>
        <v>0</v>
      </c>
      <c r="K214" s="123"/>
      <c r="L214" s="124"/>
      <c r="M214" s="125" t="s">
        <v>0</v>
      </c>
      <c r="N214" s="126" t="s">
        <v>27</v>
      </c>
      <c r="P214" s="113">
        <f>O214*H214</f>
        <v>0</v>
      </c>
      <c r="Q214" s="113">
        <v>1E-3</v>
      </c>
      <c r="R214" s="113">
        <f>Q214*H214</f>
        <v>7.92E-3</v>
      </c>
      <c r="S214" s="113">
        <v>0</v>
      </c>
      <c r="T214" s="114">
        <f>S214*H214</f>
        <v>0</v>
      </c>
      <c r="AR214" s="115" t="s">
        <v>253</v>
      </c>
      <c r="AT214" s="115" t="s">
        <v>103</v>
      </c>
      <c r="AU214" s="115" t="s">
        <v>46</v>
      </c>
      <c r="AY214" s="10" t="s">
        <v>87</v>
      </c>
      <c r="BE214" s="33">
        <f>IF(N214="základná",J214,0)</f>
        <v>0</v>
      </c>
      <c r="BF214" s="33">
        <f>IF(N214="znížená",J214,0)</f>
        <v>0</v>
      </c>
      <c r="BG214" s="33">
        <f>IF(N214="zákl. prenesená",J214,0)</f>
        <v>0</v>
      </c>
      <c r="BH214" s="33">
        <f>IF(N214="zníž. prenesená",J214,0)</f>
        <v>0</v>
      </c>
      <c r="BI214" s="33">
        <f>IF(N214="nulová",J214,0)</f>
        <v>0</v>
      </c>
      <c r="BJ214" s="10" t="s">
        <v>46</v>
      </c>
      <c r="BK214" s="33">
        <f>ROUND(I214*H214,2)</f>
        <v>0</v>
      </c>
      <c r="BL214" s="10" t="s">
        <v>253</v>
      </c>
      <c r="BM214" s="115" t="s">
        <v>445</v>
      </c>
    </row>
    <row r="215" spans="2:65" s="1" customFormat="1" ht="16.5" customHeight="1" x14ac:dyDescent="0.2">
      <c r="B215" s="17"/>
      <c r="C215" s="104" t="s">
        <v>228</v>
      </c>
      <c r="D215" s="104" t="s">
        <v>88</v>
      </c>
      <c r="E215" s="105" t="s">
        <v>254</v>
      </c>
      <c r="F215" s="106" t="s">
        <v>255</v>
      </c>
      <c r="G215" s="107" t="s">
        <v>94</v>
      </c>
      <c r="H215" s="108">
        <v>1</v>
      </c>
      <c r="I215" s="109"/>
      <c r="J215" s="110">
        <f>ROUND(I215*H215,2)</f>
        <v>0</v>
      </c>
      <c r="K215" s="111"/>
      <c r="L215" s="17"/>
      <c r="M215" s="112" t="s">
        <v>0</v>
      </c>
      <c r="N215" s="78" t="s">
        <v>27</v>
      </c>
      <c r="P215" s="113">
        <f>O215*H215</f>
        <v>0</v>
      </c>
      <c r="Q215" s="113">
        <v>0</v>
      </c>
      <c r="R215" s="113">
        <f>Q215*H215</f>
        <v>0</v>
      </c>
      <c r="S215" s="113">
        <v>0</v>
      </c>
      <c r="T215" s="114">
        <f>S215*H215</f>
        <v>0</v>
      </c>
      <c r="AR215" s="115" t="s">
        <v>249</v>
      </c>
      <c r="AT215" s="115" t="s">
        <v>88</v>
      </c>
      <c r="AU215" s="115" t="s">
        <v>46</v>
      </c>
      <c r="AY215" s="10" t="s">
        <v>87</v>
      </c>
      <c r="BE215" s="33">
        <f>IF(N215="základná",J215,0)</f>
        <v>0</v>
      </c>
      <c r="BF215" s="33">
        <f>IF(N215="znížená",J215,0)</f>
        <v>0</v>
      </c>
      <c r="BG215" s="33">
        <f>IF(N215="zákl. prenesená",J215,0)</f>
        <v>0</v>
      </c>
      <c r="BH215" s="33">
        <f>IF(N215="zníž. prenesená",J215,0)</f>
        <v>0</v>
      </c>
      <c r="BI215" s="33">
        <f>IF(N215="nulová",J215,0)</f>
        <v>0</v>
      </c>
      <c r="BJ215" s="10" t="s">
        <v>46</v>
      </c>
      <c r="BK215" s="33">
        <f>ROUND(I215*H215,2)</f>
        <v>0</v>
      </c>
      <c r="BL215" s="10" t="s">
        <v>249</v>
      </c>
      <c r="BM215" s="115" t="s">
        <v>446</v>
      </c>
    </row>
    <row r="216" spans="2:65" s="7" customFormat="1" x14ac:dyDescent="0.2">
      <c r="B216" s="127"/>
      <c r="D216" s="128" t="s">
        <v>117</v>
      </c>
      <c r="E216" s="134" t="s">
        <v>0</v>
      </c>
      <c r="F216" s="129" t="s">
        <v>151</v>
      </c>
      <c r="H216" s="130">
        <v>1</v>
      </c>
      <c r="I216" s="131"/>
      <c r="L216" s="127"/>
      <c r="M216" s="132"/>
      <c r="T216" s="133"/>
      <c r="AT216" s="134" t="s">
        <v>117</v>
      </c>
      <c r="AU216" s="134" t="s">
        <v>46</v>
      </c>
      <c r="AV216" s="7" t="s">
        <v>46</v>
      </c>
      <c r="AW216" s="7" t="s">
        <v>18</v>
      </c>
      <c r="AX216" s="7" t="s">
        <v>44</v>
      </c>
      <c r="AY216" s="134" t="s">
        <v>87</v>
      </c>
    </row>
    <row r="217" spans="2:65" s="8" customFormat="1" x14ac:dyDescent="0.2">
      <c r="B217" s="149"/>
      <c r="D217" s="128" t="s">
        <v>117</v>
      </c>
      <c r="E217" s="150" t="s">
        <v>0</v>
      </c>
      <c r="F217" s="151" t="s">
        <v>173</v>
      </c>
      <c r="H217" s="152">
        <v>1</v>
      </c>
      <c r="I217" s="153"/>
      <c r="L217" s="149"/>
      <c r="M217" s="154"/>
      <c r="T217" s="155"/>
      <c r="AT217" s="150" t="s">
        <v>117</v>
      </c>
      <c r="AU217" s="150" t="s">
        <v>46</v>
      </c>
      <c r="AV217" s="8" t="s">
        <v>90</v>
      </c>
      <c r="AW217" s="8" t="s">
        <v>18</v>
      </c>
      <c r="AX217" s="8" t="s">
        <v>45</v>
      </c>
      <c r="AY217" s="150" t="s">
        <v>87</v>
      </c>
    </row>
    <row r="218" spans="2:65" s="1" customFormat="1" ht="16.5" customHeight="1" x14ac:dyDescent="0.2">
      <c r="B218" s="17"/>
      <c r="C218" s="116" t="s">
        <v>229</v>
      </c>
      <c r="D218" s="116" t="s">
        <v>103</v>
      </c>
      <c r="E218" s="117" t="s">
        <v>256</v>
      </c>
      <c r="F218" s="118" t="s">
        <v>257</v>
      </c>
      <c r="G218" s="119" t="s">
        <v>94</v>
      </c>
      <c r="H218" s="120">
        <v>1</v>
      </c>
      <c r="I218" s="121"/>
      <c r="J218" s="122">
        <f>ROUND(I218*H218,2)</f>
        <v>0</v>
      </c>
      <c r="K218" s="123"/>
      <c r="L218" s="124"/>
      <c r="M218" s="125" t="s">
        <v>0</v>
      </c>
      <c r="N218" s="126" t="s">
        <v>27</v>
      </c>
      <c r="P218" s="113">
        <f>O218*H218</f>
        <v>0</v>
      </c>
      <c r="Q218" s="113">
        <v>5.9899999999999997E-3</v>
      </c>
      <c r="R218" s="113">
        <f>Q218*H218</f>
        <v>5.9899999999999997E-3</v>
      </c>
      <c r="S218" s="113">
        <v>0</v>
      </c>
      <c r="T218" s="114">
        <f>S218*H218</f>
        <v>0</v>
      </c>
      <c r="AR218" s="115" t="s">
        <v>253</v>
      </c>
      <c r="AT218" s="115" t="s">
        <v>103</v>
      </c>
      <c r="AU218" s="115" t="s">
        <v>46</v>
      </c>
      <c r="AY218" s="10" t="s">
        <v>87</v>
      </c>
      <c r="BE218" s="33">
        <f>IF(N218="základná",J218,0)</f>
        <v>0</v>
      </c>
      <c r="BF218" s="33">
        <f>IF(N218="znížená",J218,0)</f>
        <v>0</v>
      </c>
      <c r="BG218" s="33">
        <f>IF(N218="zákl. prenesená",J218,0)</f>
        <v>0</v>
      </c>
      <c r="BH218" s="33">
        <f>IF(N218="zníž. prenesená",J218,0)</f>
        <v>0</v>
      </c>
      <c r="BI218" s="33">
        <f>IF(N218="nulová",J218,0)</f>
        <v>0</v>
      </c>
      <c r="BJ218" s="10" t="s">
        <v>46</v>
      </c>
      <c r="BK218" s="33">
        <f>ROUND(I218*H218,2)</f>
        <v>0</v>
      </c>
      <c r="BL218" s="10" t="s">
        <v>253</v>
      </c>
      <c r="BM218" s="115" t="s">
        <v>447</v>
      </c>
    </row>
    <row r="219" spans="2:65" s="1" customFormat="1" ht="16.5" customHeight="1" x14ac:dyDescent="0.2">
      <c r="B219" s="17"/>
      <c r="C219" s="104" t="s">
        <v>230</v>
      </c>
      <c r="D219" s="104" t="s">
        <v>88</v>
      </c>
      <c r="E219" s="105" t="s">
        <v>258</v>
      </c>
      <c r="F219" s="106" t="s">
        <v>259</v>
      </c>
      <c r="G219" s="107" t="s">
        <v>94</v>
      </c>
      <c r="H219" s="108">
        <v>1</v>
      </c>
      <c r="I219" s="109"/>
      <c r="J219" s="110">
        <f>ROUND(I219*H219,2)</f>
        <v>0</v>
      </c>
      <c r="K219" s="111"/>
      <c r="L219" s="17"/>
      <c r="M219" s="112" t="s">
        <v>0</v>
      </c>
      <c r="N219" s="78" t="s">
        <v>27</v>
      </c>
      <c r="P219" s="113">
        <f>O219*H219</f>
        <v>0</v>
      </c>
      <c r="Q219" s="113">
        <v>0</v>
      </c>
      <c r="R219" s="113">
        <f>Q219*H219</f>
        <v>0</v>
      </c>
      <c r="S219" s="113">
        <v>0</v>
      </c>
      <c r="T219" s="114">
        <f>S219*H219</f>
        <v>0</v>
      </c>
      <c r="AR219" s="115" t="s">
        <v>249</v>
      </c>
      <c r="AT219" s="115" t="s">
        <v>88</v>
      </c>
      <c r="AU219" s="115" t="s">
        <v>46</v>
      </c>
      <c r="AY219" s="10" t="s">
        <v>87</v>
      </c>
      <c r="BE219" s="33">
        <f>IF(N219="základná",J219,0)</f>
        <v>0</v>
      </c>
      <c r="BF219" s="33">
        <f>IF(N219="znížená",J219,0)</f>
        <v>0</v>
      </c>
      <c r="BG219" s="33">
        <f>IF(N219="zákl. prenesená",J219,0)</f>
        <v>0</v>
      </c>
      <c r="BH219" s="33">
        <f>IF(N219="zníž. prenesená",J219,0)</f>
        <v>0</v>
      </c>
      <c r="BI219" s="33">
        <f>IF(N219="nulová",J219,0)</f>
        <v>0</v>
      </c>
      <c r="BJ219" s="10" t="s">
        <v>46</v>
      </c>
      <c r="BK219" s="33">
        <f>ROUND(I219*H219,2)</f>
        <v>0</v>
      </c>
      <c r="BL219" s="10" t="s">
        <v>249</v>
      </c>
      <c r="BM219" s="115" t="s">
        <v>448</v>
      </c>
    </row>
    <row r="220" spans="2:65" s="7" customFormat="1" x14ac:dyDescent="0.2">
      <c r="B220" s="127"/>
      <c r="D220" s="128" t="s">
        <v>117</v>
      </c>
      <c r="E220" s="134" t="s">
        <v>0</v>
      </c>
      <c r="F220" s="129" t="s">
        <v>151</v>
      </c>
      <c r="H220" s="130">
        <v>1</v>
      </c>
      <c r="I220" s="131"/>
      <c r="L220" s="127"/>
      <c r="M220" s="132"/>
      <c r="T220" s="133"/>
      <c r="AT220" s="134" t="s">
        <v>117</v>
      </c>
      <c r="AU220" s="134" t="s">
        <v>46</v>
      </c>
      <c r="AV220" s="7" t="s">
        <v>46</v>
      </c>
      <c r="AW220" s="7" t="s">
        <v>18</v>
      </c>
      <c r="AX220" s="7" t="s">
        <v>44</v>
      </c>
      <c r="AY220" s="134" t="s">
        <v>87</v>
      </c>
    </row>
    <row r="221" spans="2:65" s="8" customFormat="1" x14ac:dyDescent="0.2">
      <c r="B221" s="149"/>
      <c r="D221" s="128" t="s">
        <v>117</v>
      </c>
      <c r="E221" s="150" t="s">
        <v>0</v>
      </c>
      <c r="F221" s="151" t="s">
        <v>173</v>
      </c>
      <c r="H221" s="152">
        <v>1</v>
      </c>
      <c r="I221" s="153"/>
      <c r="L221" s="149"/>
      <c r="M221" s="154"/>
      <c r="T221" s="155"/>
      <c r="AT221" s="150" t="s">
        <v>117</v>
      </c>
      <c r="AU221" s="150" t="s">
        <v>46</v>
      </c>
      <c r="AV221" s="8" t="s">
        <v>90</v>
      </c>
      <c r="AW221" s="8" t="s">
        <v>18</v>
      </c>
      <c r="AX221" s="8" t="s">
        <v>45</v>
      </c>
      <c r="AY221" s="150" t="s">
        <v>87</v>
      </c>
    </row>
    <row r="222" spans="2:65" s="1" customFormat="1" ht="16.5" customHeight="1" x14ac:dyDescent="0.2">
      <c r="B222" s="17"/>
      <c r="C222" s="116" t="s">
        <v>231</v>
      </c>
      <c r="D222" s="116" t="s">
        <v>103</v>
      </c>
      <c r="E222" s="117" t="s">
        <v>260</v>
      </c>
      <c r="F222" s="118" t="s">
        <v>261</v>
      </c>
      <c r="G222" s="119" t="s">
        <v>94</v>
      </c>
      <c r="H222" s="120">
        <v>1</v>
      </c>
      <c r="I222" s="121"/>
      <c r="J222" s="122">
        <f>ROUND(I222*H222,2)</f>
        <v>0</v>
      </c>
      <c r="K222" s="123"/>
      <c r="L222" s="124"/>
      <c r="M222" s="125" t="s">
        <v>0</v>
      </c>
      <c r="N222" s="126" t="s">
        <v>27</v>
      </c>
      <c r="P222" s="113">
        <f>O222*H222</f>
        <v>0</v>
      </c>
      <c r="Q222" s="113">
        <v>5.5000000000000003E-4</v>
      </c>
      <c r="R222" s="113">
        <f>Q222*H222</f>
        <v>5.5000000000000003E-4</v>
      </c>
      <c r="S222" s="113">
        <v>0</v>
      </c>
      <c r="T222" s="114">
        <f>S222*H222</f>
        <v>0</v>
      </c>
      <c r="AR222" s="115" t="s">
        <v>253</v>
      </c>
      <c r="AT222" s="115" t="s">
        <v>103</v>
      </c>
      <c r="AU222" s="115" t="s">
        <v>46</v>
      </c>
      <c r="AY222" s="10" t="s">
        <v>87</v>
      </c>
      <c r="BE222" s="33">
        <f>IF(N222="základná",J222,0)</f>
        <v>0</v>
      </c>
      <c r="BF222" s="33">
        <f>IF(N222="znížená",J222,0)</f>
        <v>0</v>
      </c>
      <c r="BG222" s="33">
        <f>IF(N222="zákl. prenesená",J222,0)</f>
        <v>0</v>
      </c>
      <c r="BH222" s="33">
        <f>IF(N222="zníž. prenesená",J222,0)</f>
        <v>0</v>
      </c>
      <c r="BI222" s="33">
        <f>IF(N222="nulová",J222,0)</f>
        <v>0</v>
      </c>
      <c r="BJ222" s="10" t="s">
        <v>46</v>
      </c>
      <c r="BK222" s="33">
        <f>ROUND(I222*H222,2)</f>
        <v>0</v>
      </c>
      <c r="BL222" s="10" t="s">
        <v>253</v>
      </c>
      <c r="BM222" s="115" t="s">
        <v>449</v>
      </c>
    </row>
    <row r="223" spans="2:65" s="1" customFormat="1" ht="24.2" customHeight="1" x14ac:dyDescent="0.2">
      <c r="B223" s="17"/>
      <c r="C223" s="104" t="s">
        <v>232</v>
      </c>
      <c r="D223" s="104" t="s">
        <v>88</v>
      </c>
      <c r="E223" s="105" t="s">
        <v>262</v>
      </c>
      <c r="F223" s="106" t="s">
        <v>263</v>
      </c>
      <c r="G223" s="107" t="s">
        <v>100</v>
      </c>
      <c r="H223" s="108">
        <v>19.8</v>
      </c>
      <c r="I223" s="109"/>
      <c r="J223" s="110">
        <f>ROUND(I223*H223,2)</f>
        <v>0</v>
      </c>
      <c r="K223" s="111"/>
      <c r="L223" s="17"/>
      <c r="M223" s="112" t="s">
        <v>0</v>
      </c>
      <c r="N223" s="78" t="s">
        <v>27</v>
      </c>
      <c r="P223" s="113">
        <f>O223*H223</f>
        <v>0</v>
      </c>
      <c r="Q223" s="113">
        <v>0</v>
      </c>
      <c r="R223" s="113">
        <f>Q223*H223</f>
        <v>0</v>
      </c>
      <c r="S223" s="113">
        <v>6.3000000000000003E-4</v>
      </c>
      <c r="T223" s="114">
        <f>S223*H223</f>
        <v>1.2474000000000001E-2</v>
      </c>
      <c r="AR223" s="115" t="s">
        <v>249</v>
      </c>
      <c r="AT223" s="115" t="s">
        <v>88</v>
      </c>
      <c r="AU223" s="115" t="s">
        <v>46</v>
      </c>
      <c r="AY223" s="10" t="s">
        <v>87</v>
      </c>
      <c r="BE223" s="33">
        <f>IF(N223="základná",J223,0)</f>
        <v>0</v>
      </c>
      <c r="BF223" s="33">
        <f>IF(N223="znížená",J223,0)</f>
        <v>0</v>
      </c>
      <c r="BG223" s="33">
        <f>IF(N223="zákl. prenesená",J223,0)</f>
        <v>0</v>
      </c>
      <c r="BH223" s="33">
        <f>IF(N223="zníž. prenesená",J223,0)</f>
        <v>0</v>
      </c>
      <c r="BI223" s="33">
        <f>IF(N223="nulová",J223,0)</f>
        <v>0</v>
      </c>
      <c r="BJ223" s="10" t="s">
        <v>46</v>
      </c>
      <c r="BK223" s="33">
        <f>ROUND(I223*H223,2)</f>
        <v>0</v>
      </c>
      <c r="BL223" s="10" t="s">
        <v>249</v>
      </c>
      <c r="BM223" s="115" t="s">
        <v>450</v>
      </c>
    </row>
    <row r="224" spans="2:65" s="7" customFormat="1" x14ac:dyDescent="0.2">
      <c r="B224" s="127"/>
      <c r="D224" s="128" t="s">
        <v>117</v>
      </c>
      <c r="E224" s="134" t="s">
        <v>0</v>
      </c>
      <c r="F224" s="129" t="s">
        <v>287</v>
      </c>
      <c r="H224" s="130">
        <v>19.8</v>
      </c>
      <c r="I224" s="131"/>
      <c r="L224" s="127"/>
      <c r="M224" s="132"/>
      <c r="T224" s="133"/>
      <c r="AT224" s="134" t="s">
        <v>117</v>
      </c>
      <c r="AU224" s="134" t="s">
        <v>46</v>
      </c>
      <c r="AV224" s="7" t="s">
        <v>46</v>
      </c>
      <c r="AW224" s="7" t="s">
        <v>18</v>
      </c>
      <c r="AX224" s="7" t="s">
        <v>44</v>
      </c>
      <c r="AY224" s="134" t="s">
        <v>87</v>
      </c>
    </row>
    <row r="225" spans="2:65" s="8" customFormat="1" x14ac:dyDescent="0.2">
      <c r="B225" s="149"/>
      <c r="D225" s="128" t="s">
        <v>117</v>
      </c>
      <c r="E225" s="150" t="s">
        <v>147</v>
      </c>
      <c r="F225" s="151" t="s">
        <v>173</v>
      </c>
      <c r="H225" s="152">
        <v>19.8</v>
      </c>
      <c r="I225" s="153"/>
      <c r="L225" s="149"/>
      <c r="M225" s="154"/>
      <c r="T225" s="155"/>
      <c r="AT225" s="150" t="s">
        <v>117</v>
      </c>
      <c r="AU225" s="150" t="s">
        <v>46</v>
      </c>
      <c r="AV225" s="8" t="s">
        <v>90</v>
      </c>
      <c r="AW225" s="8" t="s">
        <v>18</v>
      </c>
      <c r="AX225" s="8" t="s">
        <v>45</v>
      </c>
      <c r="AY225" s="150" t="s">
        <v>87</v>
      </c>
    </row>
    <row r="226" spans="2:65" s="1" customFormat="1" ht="24.2" customHeight="1" x14ac:dyDescent="0.2">
      <c r="B226" s="17"/>
      <c r="C226" s="104" t="s">
        <v>233</v>
      </c>
      <c r="D226" s="104" t="s">
        <v>88</v>
      </c>
      <c r="E226" s="105" t="s">
        <v>264</v>
      </c>
      <c r="F226" s="106" t="s">
        <v>265</v>
      </c>
      <c r="G226" s="107" t="s">
        <v>94</v>
      </c>
      <c r="H226" s="108">
        <v>15</v>
      </c>
      <c r="I226" s="109"/>
      <c r="J226" s="110">
        <f>ROUND(I226*H226,2)</f>
        <v>0</v>
      </c>
      <c r="K226" s="111"/>
      <c r="L226" s="17"/>
      <c r="M226" s="112" t="s">
        <v>0</v>
      </c>
      <c r="N226" s="78" t="s">
        <v>27</v>
      </c>
      <c r="P226" s="113">
        <f>O226*H226</f>
        <v>0</v>
      </c>
      <c r="Q226" s="113">
        <v>0</v>
      </c>
      <c r="R226" s="113">
        <f>Q226*H226</f>
        <v>0</v>
      </c>
      <c r="S226" s="113">
        <v>5.5999999999999995E-4</v>
      </c>
      <c r="T226" s="114">
        <f>S226*H226</f>
        <v>8.3999999999999995E-3</v>
      </c>
      <c r="AR226" s="115" t="s">
        <v>249</v>
      </c>
      <c r="AT226" s="115" t="s">
        <v>88</v>
      </c>
      <c r="AU226" s="115" t="s">
        <v>46</v>
      </c>
      <c r="AY226" s="10" t="s">
        <v>87</v>
      </c>
      <c r="BE226" s="33">
        <f>IF(N226="základná",J226,0)</f>
        <v>0</v>
      </c>
      <c r="BF226" s="33">
        <f>IF(N226="znížená",J226,0)</f>
        <v>0</v>
      </c>
      <c r="BG226" s="33">
        <f>IF(N226="zákl. prenesená",J226,0)</f>
        <v>0</v>
      </c>
      <c r="BH226" s="33">
        <f>IF(N226="zníž. prenesená",J226,0)</f>
        <v>0</v>
      </c>
      <c r="BI226" s="33">
        <f>IF(N226="nulová",J226,0)</f>
        <v>0</v>
      </c>
      <c r="BJ226" s="10" t="s">
        <v>46</v>
      </c>
      <c r="BK226" s="33">
        <f>ROUND(I226*H226,2)</f>
        <v>0</v>
      </c>
      <c r="BL226" s="10" t="s">
        <v>249</v>
      </c>
      <c r="BM226" s="115" t="s">
        <v>451</v>
      </c>
    </row>
    <row r="227" spans="2:65" s="7" customFormat="1" x14ac:dyDescent="0.2">
      <c r="B227" s="127"/>
      <c r="D227" s="128" t="s">
        <v>117</v>
      </c>
      <c r="E227" s="134" t="s">
        <v>0</v>
      </c>
      <c r="F227" s="129" t="s">
        <v>288</v>
      </c>
      <c r="H227" s="130">
        <v>15</v>
      </c>
      <c r="I227" s="131"/>
      <c r="L227" s="127"/>
      <c r="M227" s="132"/>
      <c r="T227" s="133"/>
      <c r="AT227" s="134" t="s">
        <v>117</v>
      </c>
      <c r="AU227" s="134" t="s">
        <v>46</v>
      </c>
      <c r="AV227" s="7" t="s">
        <v>46</v>
      </c>
      <c r="AW227" s="7" t="s">
        <v>18</v>
      </c>
      <c r="AX227" s="7" t="s">
        <v>44</v>
      </c>
      <c r="AY227" s="134" t="s">
        <v>87</v>
      </c>
    </row>
    <row r="228" spans="2:65" s="8" customFormat="1" x14ac:dyDescent="0.2">
      <c r="B228" s="149"/>
      <c r="D228" s="128" t="s">
        <v>117</v>
      </c>
      <c r="E228" s="150" t="s">
        <v>148</v>
      </c>
      <c r="F228" s="151" t="s">
        <v>173</v>
      </c>
      <c r="H228" s="152">
        <v>15</v>
      </c>
      <c r="I228" s="153"/>
      <c r="L228" s="149"/>
      <c r="M228" s="154"/>
      <c r="T228" s="155"/>
      <c r="AT228" s="150" t="s">
        <v>117</v>
      </c>
      <c r="AU228" s="150" t="s">
        <v>46</v>
      </c>
      <c r="AV228" s="8" t="s">
        <v>90</v>
      </c>
      <c r="AW228" s="8" t="s">
        <v>18</v>
      </c>
      <c r="AX228" s="8" t="s">
        <v>45</v>
      </c>
      <c r="AY228" s="150" t="s">
        <v>87</v>
      </c>
    </row>
    <row r="229" spans="2:65" s="1" customFormat="1" ht="24.2" customHeight="1" x14ac:dyDescent="0.2">
      <c r="B229" s="17"/>
      <c r="C229" s="104" t="s">
        <v>236</v>
      </c>
      <c r="D229" s="104" t="s">
        <v>88</v>
      </c>
      <c r="E229" s="105" t="s">
        <v>266</v>
      </c>
      <c r="F229" s="106" t="s">
        <v>267</v>
      </c>
      <c r="G229" s="107" t="s">
        <v>94</v>
      </c>
      <c r="H229" s="108">
        <v>1</v>
      </c>
      <c r="I229" s="109"/>
      <c r="J229" s="110">
        <f>ROUND(I229*H229,2)</f>
        <v>0</v>
      </c>
      <c r="K229" s="111"/>
      <c r="L229" s="17"/>
      <c r="M229" s="112" t="s">
        <v>0</v>
      </c>
      <c r="N229" s="78" t="s">
        <v>27</v>
      </c>
      <c r="P229" s="113">
        <f>O229*H229</f>
        <v>0</v>
      </c>
      <c r="Q229" s="113">
        <v>0</v>
      </c>
      <c r="R229" s="113">
        <f>Q229*H229</f>
        <v>0</v>
      </c>
      <c r="S229" s="113">
        <v>1.1350000000000001E-2</v>
      </c>
      <c r="T229" s="114">
        <f>S229*H229</f>
        <v>1.1350000000000001E-2</v>
      </c>
      <c r="AR229" s="115" t="s">
        <v>249</v>
      </c>
      <c r="AT229" s="115" t="s">
        <v>88</v>
      </c>
      <c r="AU229" s="115" t="s">
        <v>46</v>
      </c>
      <c r="AY229" s="10" t="s">
        <v>87</v>
      </c>
      <c r="BE229" s="33">
        <f>IF(N229="základná",J229,0)</f>
        <v>0</v>
      </c>
      <c r="BF229" s="33">
        <f>IF(N229="znížená",J229,0)</f>
        <v>0</v>
      </c>
      <c r="BG229" s="33">
        <f>IF(N229="zákl. prenesená",J229,0)</f>
        <v>0</v>
      </c>
      <c r="BH229" s="33">
        <f>IF(N229="zníž. prenesená",J229,0)</f>
        <v>0</v>
      </c>
      <c r="BI229" s="33">
        <f>IF(N229="nulová",J229,0)</f>
        <v>0</v>
      </c>
      <c r="BJ229" s="10" t="s">
        <v>46</v>
      </c>
      <c r="BK229" s="33">
        <f>ROUND(I229*H229,2)</f>
        <v>0</v>
      </c>
      <c r="BL229" s="10" t="s">
        <v>249</v>
      </c>
      <c r="BM229" s="115" t="s">
        <v>452</v>
      </c>
    </row>
    <row r="230" spans="2:65" s="7" customFormat="1" x14ac:dyDescent="0.2">
      <c r="B230" s="127"/>
      <c r="D230" s="128" t="s">
        <v>117</v>
      </c>
      <c r="E230" s="134" t="s">
        <v>0</v>
      </c>
      <c r="F230" s="129" t="s">
        <v>45</v>
      </c>
      <c r="H230" s="130">
        <v>1</v>
      </c>
      <c r="I230" s="131"/>
      <c r="L230" s="127"/>
      <c r="M230" s="132"/>
      <c r="T230" s="133"/>
      <c r="AT230" s="134" t="s">
        <v>117</v>
      </c>
      <c r="AU230" s="134" t="s">
        <v>46</v>
      </c>
      <c r="AV230" s="7" t="s">
        <v>46</v>
      </c>
      <c r="AW230" s="7" t="s">
        <v>18</v>
      </c>
      <c r="AX230" s="7" t="s">
        <v>44</v>
      </c>
      <c r="AY230" s="134" t="s">
        <v>87</v>
      </c>
    </row>
    <row r="231" spans="2:65" s="8" customFormat="1" x14ac:dyDescent="0.2">
      <c r="B231" s="149"/>
      <c r="D231" s="128" t="s">
        <v>117</v>
      </c>
      <c r="E231" s="150" t="s">
        <v>151</v>
      </c>
      <c r="F231" s="151" t="s">
        <v>173</v>
      </c>
      <c r="H231" s="152">
        <v>1</v>
      </c>
      <c r="I231" s="153"/>
      <c r="L231" s="149"/>
      <c r="M231" s="154"/>
      <c r="T231" s="155"/>
      <c r="AT231" s="150" t="s">
        <v>117</v>
      </c>
      <c r="AU231" s="150" t="s">
        <v>46</v>
      </c>
      <c r="AV231" s="8" t="s">
        <v>90</v>
      </c>
      <c r="AW231" s="8" t="s">
        <v>18</v>
      </c>
      <c r="AX231" s="8" t="s">
        <v>45</v>
      </c>
      <c r="AY231" s="150" t="s">
        <v>87</v>
      </c>
    </row>
    <row r="232" spans="2:65" s="6" customFormat="1" ht="22.9" customHeight="1" x14ac:dyDescent="0.2">
      <c r="B232" s="93"/>
      <c r="D232" s="94" t="s">
        <v>43</v>
      </c>
      <c r="E232" s="102" t="s">
        <v>268</v>
      </c>
      <c r="F232" s="102" t="s">
        <v>269</v>
      </c>
      <c r="I232" s="96"/>
      <c r="J232" s="103">
        <f>BK232</f>
        <v>0</v>
      </c>
      <c r="L232" s="93"/>
      <c r="M232" s="97"/>
      <c r="P232" s="98">
        <f>P233</f>
        <v>0</v>
      </c>
      <c r="R232" s="98">
        <f>R233</f>
        <v>0</v>
      </c>
      <c r="T232" s="99">
        <f>T233</f>
        <v>0</v>
      </c>
      <c r="AR232" s="94" t="s">
        <v>92</v>
      </c>
      <c r="AT232" s="100" t="s">
        <v>43</v>
      </c>
      <c r="AU232" s="100" t="s">
        <v>45</v>
      </c>
      <c r="AY232" s="94" t="s">
        <v>87</v>
      </c>
      <c r="BK232" s="101">
        <f>BK233</f>
        <v>0</v>
      </c>
    </row>
    <row r="233" spans="2:65" s="1" customFormat="1" ht="16.5" customHeight="1" x14ac:dyDescent="0.2">
      <c r="B233" s="17"/>
      <c r="C233" s="104" t="s">
        <v>237</v>
      </c>
      <c r="D233" s="104" t="s">
        <v>88</v>
      </c>
      <c r="E233" s="105" t="s">
        <v>270</v>
      </c>
      <c r="F233" s="106" t="s">
        <v>271</v>
      </c>
      <c r="G233" s="107" t="s">
        <v>272</v>
      </c>
      <c r="H233" s="108">
        <v>1</v>
      </c>
      <c r="I233" s="109"/>
      <c r="J233" s="110">
        <f>ROUND(I233*H233,2)</f>
        <v>0</v>
      </c>
      <c r="K233" s="111"/>
      <c r="L233" s="17"/>
      <c r="M233" s="112" t="s">
        <v>0</v>
      </c>
      <c r="N233" s="78" t="s">
        <v>27</v>
      </c>
      <c r="P233" s="113">
        <f>O233*H233</f>
        <v>0</v>
      </c>
      <c r="Q233" s="113">
        <v>0</v>
      </c>
      <c r="R233" s="113">
        <f>Q233*H233</f>
        <v>0</v>
      </c>
      <c r="S233" s="113">
        <v>0</v>
      </c>
      <c r="T233" s="114">
        <f>S233*H233</f>
        <v>0</v>
      </c>
      <c r="AR233" s="115" t="s">
        <v>249</v>
      </c>
      <c r="AT233" s="115" t="s">
        <v>88</v>
      </c>
      <c r="AU233" s="115" t="s">
        <v>46</v>
      </c>
      <c r="AY233" s="10" t="s">
        <v>87</v>
      </c>
      <c r="BE233" s="33">
        <f>IF(N233="základná",J233,0)</f>
        <v>0</v>
      </c>
      <c r="BF233" s="33">
        <f>IF(N233="znížená",J233,0)</f>
        <v>0</v>
      </c>
      <c r="BG233" s="33">
        <f>IF(N233="zákl. prenesená",J233,0)</f>
        <v>0</v>
      </c>
      <c r="BH233" s="33">
        <f>IF(N233="zníž. prenesená",J233,0)</f>
        <v>0</v>
      </c>
      <c r="BI233" s="33">
        <f>IF(N233="nulová",J233,0)</f>
        <v>0</v>
      </c>
      <c r="BJ233" s="10" t="s">
        <v>46</v>
      </c>
      <c r="BK233" s="33">
        <f>ROUND(I233*H233,2)</f>
        <v>0</v>
      </c>
      <c r="BL233" s="10" t="s">
        <v>249</v>
      </c>
      <c r="BM233" s="115" t="s">
        <v>453</v>
      </c>
    </row>
    <row r="234" spans="2:65" s="6" customFormat="1" ht="25.9" customHeight="1" x14ac:dyDescent="0.2">
      <c r="B234" s="93"/>
      <c r="D234" s="94" t="s">
        <v>43</v>
      </c>
      <c r="E234" s="95" t="s">
        <v>273</v>
      </c>
      <c r="F234" s="95" t="s">
        <v>274</v>
      </c>
      <c r="I234" s="96"/>
      <c r="J234" s="76">
        <f>BK234</f>
        <v>0</v>
      </c>
      <c r="L234" s="93"/>
      <c r="M234" s="97"/>
      <c r="P234" s="98">
        <f>SUM(P235:P237)</f>
        <v>0</v>
      </c>
      <c r="R234" s="98">
        <f>SUM(R235:R237)</f>
        <v>0</v>
      </c>
      <c r="T234" s="99">
        <f>SUM(T235:T237)</f>
        <v>0</v>
      </c>
      <c r="AR234" s="94" t="s">
        <v>90</v>
      </c>
      <c r="AT234" s="100" t="s">
        <v>43</v>
      </c>
      <c r="AU234" s="100" t="s">
        <v>44</v>
      </c>
      <c r="AY234" s="94" t="s">
        <v>87</v>
      </c>
      <c r="BK234" s="101">
        <f>SUM(BK235:BK237)</f>
        <v>0</v>
      </c>
    </row>
    <row r="235" spans="2:65" s="1" customFormat="1" ht="37.9" customHeight="1" x14ac:dyDescent="0.2">
      <c r="B235" s="17"/>
      <c r="C235" s="104" t="s">
        <v>238</v>
      </c>
      <c r="D235" s="104" t="s">
        <v>88</v>
      </c>
      <c r="E235" s="105" t="s">
        <v>275</v>
      </c>
      <c r="F235" s="106" t="s">
        <v>276</v>
      </c>
      <c r="G235" s="107" t="s">
        <v>277</v>
      </c>
      <c r="H235" s="108">
        <v>100</v>
      </c>
      <c r="I235" s="109"/>
      <c r="J235" s="110">
        <f>ROUND(I235*H235,2)</f>
        <v>0</v>
      </c>
      <c r="K235" s="111"/>
      <c r="L235" s="17"/>
      <c r="M235" s="112" t="s">
        <v>0</v>
      </c>
      <c r="N235" s="78" t="s">
        <v>27</v>
      </c>
      <c r="P235" s="113">
        <f>O235*H235</f>
        <v>0</v>
      </c>
      <c r="Q235" s="113">
        <v>0</v>
      </c>
      <c r="R235" s="113">
        <f>Q235*H235</f>
        <v>0</v>
      </c>
      <c r="S235" s="113">
        <v>0</v>
      </c>
      <c r="T235" s="114">
        <f>S235*H235</f>
        <v>0</v>
      </c>
      <c r="AR235" s="115" t="s">
        <v>139</v>
      </c>
      <c r="AT235" s="115" t="s">
        <v>88</v>
      </c>
      <c r="AU235" s="115" t="s">
        <v>45</v>
      </c>
      <c r="AY235" s="10" t="s">
        <v>87</v>
      </c>
      <c r="BE235" s="33">
        <f>IF(N235="základná",J235,0)</f>
        <v>0</v>
      </c>
      <c r="BF235" s="33">
        <f>IF(N235="znížená",J235,0)</f>
        <v>0</v>
      </c>
      <c r="BG235" s="33">
        <f>IF(N235="zákl. prenesená",J235,0)</f>
        <v>0</v>
      </c>
      <c r="BH235" s="33">
        <f>IF(N235="zníž. prenesená",J235,0)</f>
        <v>0</v>
      </c>
      <c r="BI235" s="33">
        <f>IF(N235="nulová",J235,0)</f>
        <v>0</v>
      </c>
      <c r="BJ235" s="10" t="s">
        <v>46</v>
      </c>
      <c r="BK235" s="33">
        <f>ROUND(I235*H235,2)</f>
        <v>0</v>
      </c>
      <c r="BL235" s="10" t="s">
        <v>139</v>
      </c>
      <c r="BM235" s="115" t="s">
        <v>395</v>
      </c>
    </row>
    <row r="236" spans="2:65" s="7" customFormat="1" ht="22.5" x14ac:dyDescent="0.2">
      <c r="B236" s="127"/>
      <c r="D236" s="128" t="s">
        <v>117</v>
      </c>
      <c r="E236" s="134" t="s">
        <v>0</v>
      </c>
      <c r="F236" s="129" t="s">
        <v>396</v>
      </c>
      <c r="H236" s="130">
        <v>100</v>
      </c>
      <c r="I236" s="131"/>
      <c r="L236" s="127"/>
      <c r="M236" s="132"/>
      <c r="T236" s="133"/>
      <c r="AT236" s="134" t="s">
        <v>117</v>
      </c>
      <c r="AU236" s="134" t="s">
        <v>45</v>
      </c>
      <c r="AV236" s="7" t="s">
        <v>46</v>
      </c>
      <c r="AW236" s="7" t="s">
        <v>18</v>
      </c>
      <c r="AX236" s="7" t="s">
        <v>44</v>
      </c>
      <c r="AY236" s="134" t="s">
        <v>87</v>
      </c>
    </row>
    <row r="237" spans="2:65" s="8" customFormat="1" x14ac:dyDescent="0.2">
      <c r="B237" s="149"/>
      <c r="D237" s="128" t="s">
        <v>117</v>
      </c>
      <c r="E237" s="150" t="s">
        <v>0</v>
      </c>
      <c r="F237" s="151" t="s">
        <v>173</v>
      </c>
      <c r="H237" s="152">
        <v>100</v>
      </c>
      <c r="I237" s="153"/>
      <c r="L237" s="149"/>
      <c r="M237" s="154"/>
      <c r="T237" s="155"/>
      <c r="AT237" s="150" t="s">
        <v>117</v>
      </c>
      <c r="AU237" s="150" t="s">
        <v>45</v>
      </c>
      <c r="AV237" s="8" t="s">
        <v>90</v>
      </c>
      <c r="AW237" s="8" t="s">
        <v>18</v>
      </c>
      <c r="AX237" s="8" t="s">
        <v>45</v>
      </c>
      <c r="AY237" s="150" t="s">
        <v>87</v>
      </c>
    </row>
    <row r="238" spans="2:65" s="6" customFormat="1" ht="25.9" customHeight="1" x14ac:dyDescent="0.2">
      <c r="B238" s="93"/>
      <c r="D238" s="94" t="s">
        <v>43</v>
      </c>
      <c r="E238" s="95" t="s">
        <v>129</v>
      </c>
      <c r="F238" s="95" t="s">
        <v>130</v>
      </c>
      <c r="I238" s="96"/>
      <c r="J238" s="76">
        <f>BK238</f>
        <v>0</v>
      </c>
      <c r="L238" s="93"/>
      <c r="M238" s="97"/>
      <c r="P238" s="98">
        <f>SUM(P239:P243)</f>
        <v>0</v>
      </c>
      <c r="R238" s="98">
        <f>SUM(R239:R243)</f>
        <v>0</v>
      </c>
      <c r="T238" s="99">
        <f>SUM(T239:T243)</f>
        <v>0</v>
      </c>
      <c r="AR238" s="94" t="s">
        <v>45</v>
      </c>
      <c r="AT238" s="100" t="s">
        <v>43</v>
      </c>
      <c r="AU238" s="100" t="s">
        <v>44</v>
      </c>
      <c r="AY238" s="94" t="s">
        <v>87</v>
      </c>
      <c r="BK238" s="101">
        <f>SUM(BK239:BK243)</f>
        <v>0</v>
      </c>
    </row>
    <row r="239" spans="2:65" s="1" customFormat="1" ht="62.65" customHeight="1" x14ac:dyDescent="0.2">
      <c r="B239" s="17"/>
      <c r="C239" s="104" t="s">
        <v>239</v>
      </c>
      <c r="D239" s="104" t="s">
        <v>88</v>
      </c>
      <c r="E239" s="105" t="s">
        <v>132</v>
      </c>
      <c r="F239" s="106" t="s">
        <v>133</v>
      </c>
      <c r="G239" s="107" t="s">
        <v>0</v>
      </c>
      <c r="H239" s="108">
        <v>0</v>
      </c>
      <c r="I239" s="109"/>
      <c r="J239" s="110">
        <f>ROUND(I239*H239,2)</f>
        <v>0</v>
      </c>
      <c r="K239" s="111"/>
      <c r="L239" s="17"/>
      <c r="M239" s="112" t="s">
        <v>0</v>
      </c>
      <c r="N239" s="78" t="s">
        <v>27</v>
      </c>
      <c r="P239" s="113">
        <f>O239*H239</f>
        <v>0</v>
      </c>
      <c r="Q239" s="113">
        <v>0</v>
      </c>
      <c r="R239" s="113">
        <f>Q239*H239</f>
        <v>0</v>
      </c>
      <c r="S239" s="113">
        <v>0</v>
      </c>
      <c r="T239" s="114">
        <f>S239*H239</f>
        <v>0</v>
      </c>
      <c r="AR239" s="115" t="s">
        <v>90</v>
      </c>
      <c r="AT239" s="115" t="s">
        <v>88</v>
      </c>
      <c r="AU239" s="115" t="s">
        <v>45</v>
      </c>
      <c r="AY239" s="10" t="s">
        <v>87</v>
      </c>
      <c r="BE239" s="33">
        <f>IF(N239="základná",J239,0)</f>
        <v>0</v>
      </c>
      <c r="BF239" s="33">
        <f>IF(N239="znížená",J239,0)</f>
        <v>0</v>
      </c>
      <c r="BG239" s="33">
        <f>IF(N239="zákl. prenesená",J239,0)</f>
        <v>0</v>
      </c>
      <c r="BH239" s="33">
        <f>IF(N239="zníž. prenesená",J239,0)</f>
        <v>0</v>
      </c>
      <c r="BI239" s="33">
        <f>IF(N239="nulová",J239,0)</f>
        <v>0</v>
      </c>
      <c r="BJ239" s="10" t="s">
        <v>46</v>
      </c>
      <c r="BK239" s="33">
        <f>ROUND(I239*H239,2)</f>
        <v>0</v>
      </c>
      <c r="BL239" s="10" t="s">
        <v>90</v>
      </c>
      <c r="BM239" s="115" t="s">
        <v>397</v>
      </c>
    </row>
    <row r="240" spans="2:65" s="1" customFormat="1" ht="185.25" x14ac:dyDescent="0.2">
      <c r="B240" s="17"/>
      <c r="D240" s="128" t="s">
        <v>134</v>
      </c>
      <c r="F240" s="135" t="s">
        <v>135</v>
      </c>
      <c r="I240" s="80"/>
      <c r="L240" s="17"/>
      <c r="M240" s="136"/>
      <c r="T240" s="23"/>
      <c r="AT240" s="10" t="s">
        <v>134</v>
      </c>
      <c r="AU240" s="10" t="s">
        <v>45</v>
      </c>
    </row>
    <row r="241" spans="2:65" s="1" customFormat="1" ht="55.5" customHeight="1" x14ac:dyDescent="0.2">
      <c r="B241" s="17"/>
      <c r="C241" s="104" t="s">
        <v>240</v>
      </c>
      <c r="D241" s="104" t="s">
        <v>88</v>
      </c>
      <c r="E241" s="105" t="s">
        <v>137</v>
      </c>
      <c r="F241" s="106" t="s">
        <v>138</v>
      </c>
      <c r="G241" s="107" t="s">
        <v>0</v>
      </c>
      <c r="H241" s="108">
        <v>0</v>
      </c>
      <c r="I241" s="109"/>
      <c r="J241" s="110">
        <f>ROUND(I241*H241,2)</f>
        <v>0</v>
      </c>
      <c r="K241" s="111"/>
      <c r="L241" s="17"/>
      <c r="M241" s="112" t="s">
        <v>0</v>
      </c>
      <c r="N241" s="78" t="s">
        <v>27</v>
      </c>
      <c r="P241" s="113">
        <f>O241*H241</f>
        <v>0</v>
      </c>
      <c r="Q241" s="113">
        <v>0</v>
      </c>
      <c r="R241" s="113">
        <f>Q241*H241</f>
        <v>0</v>
      </c>
      <c r="S241" s="113">
        <v>0</v>
      </c>
      <c r="T241" s="114">
        <f>S241*H241</f>
        <v>0</v>
      </c>
      <c r="AR241" s="115" t="s">
        <v>139</v>
      </c>
      <c r="AT241" s="115" t="s">
        <v>88</v>
      </c>
      <c r="AU241" s="115" t="s">
        <v>45</v>
      </c>
      <c r="AY241" s="10" t="s">
        <v>87</v>
      </c>
      <c r="BE241" s="33">
        <f>IF(N241="základná",J241,0)</f>
        <v>0</v>
      </c>
      <c r="BF241" s="33">
        <f>IF(N241="znížená",J241,0)</f>
        <v>0</v>
      </c>
      <c r="BG241" s="33">
        <f>IF(N241="zákl. prenesená",J241,0)</f>
        <v>0</v>
      </c>
      <c r="BH241" s="33">
        <f>IF(N241="zníž. prenesená",J241,0)</f>
        <v>0</v>
      </c>
      <c r="BI241" s="33">
        <f>IF(N241="nulová",J241,0)</f>
        <v>0</v>
      </c>
      <c r="BJ241" s="10" t="s">
        <v>46</v>
      </c>
      <c r="BK241" s="33">
        <f>ROUND(I241*H241,2)</f>
        <v>0</v>
      </c>
      <c r="BL241" s="10" t="s">
        <v>139</v>
      </c>
      <c r="BM241" s="115" t="s">
        <v>398</v>
      </c>
    </row>
    <row r="242" spans="2:65" s="1" customFormat="1" ht="29.25" x14ac:dyDescent="0.2">
      <c r="B242" s="17"/>
      <c r="D242" s="128" t="s">
        <v>134</v>
      </c>
      <c r="F242" s="135" t="s">
        <v>140</v>
      </c>
      <c r="I242" s="80"/>
      <c r="L242" s="17"/>
      <c r="M242" s="136"/>
      <c r="T242" s="23"/>
      <c r="AT242" s="10" t="s">
        <v>134</v>
      </c>
      <c r="AU242" s="10" t="s">
        <v>45</v>
      </c>
    </row>
    <row r="243" spans="2:65" s="1" customFormat="1" ht="49.15" customHeight="1" x14ac:dyDescent="0.2">
      <c r="B243" s="17"/>
      <c r="C243" s="104" t="s">
        <v>241</v>
      </c>
      <c r="D243" s="104" t="s">
        <v>88</v>
      </c>
      <c r="E243" s="105" t="s">
        <v>142</v>
      </c>
      <c r="F243" s="106" t="s">
        <v>143</v>
      </c>
      <c r="G243" s="107" t="s">
        <v>0</v>
      </c>
      <c r="H243" s="108">
        <v>0</v>
      </c>
      <c r="I243" s="109"/>
      <c r="J243" s="110">
        <f>ROUND(I243*H243,2)</f>
        <v>0</v>
      </c>
      <c r="K243" s="111"/>
      <c r="L243" s="17"/>
      <c r="M243" s="112" t="s">
        <v>0</v>
      </c>
      <c r="N243" s="78" t="s">
        <v>27</v>
      </c>
      <c r="P243" s="113">
        <f>O243*H243</f>
        <v>0</v>
      </c>
      <c r="Q243" s="113">
        <v>0</v>
      </c>
      <c r="R243" s="113">
        <f>Q243*H243</f>
        <v>0</v>
      </c>
      <c r="S243" s="113">
        <v>0</v>
      </c>
      <c r="T243" s="114">
        <f>S243*H243</f>
        <v>0</v>
      </c>
      <c r="AR243" s="115" t="s">
        <v>139</v>
      </c>
      <c r="AT243" s="115" t="s">
        <v>88</v>
      </c>
      <c r="AU243" s="115" t="s">
        <v>45</v>
      </c>
      <c r="AY243" s="10" t="s">
        <v>87</v>
      </c>
      <c r="BE243" s="33">
        <f>IF(N243="základná",J243,0)</f>
        <v>0</v>
      </c>
      <c r="BF243" s="33">
        <f>IF(N243="znížená",J243,0)</f>
        <v>0</v>
      </c>
      <c r="BG243" s="33">
        <f>IF(N243="zákl. prenesená",J243,0)</f>
        <v>0</v>
      </c>
      <c r="BH243" s="33">
        <f>IF(N243="zníž. prenesená",J243,0)</f>
        <v>0</v>
      </c>
      <c r="BI243" s="33">
        <f>IF(N243="nulová",J243,0)</f>
        <v>0</v>
      </c>
      <c r="BJ243" s="10" t="s">
        <v>46</v>
      </c>
      <c r="BK243" s="33">
        <f>ROUND(I243*H243,2)</f>
        <v>0</v>
      </c>
      <c r="BL243" s="10" t="s">
        <v>139</v>
      </c>
      <c r="BM243" s="115" t="s">
        <v>399</v>
      </c>
    </row>
    <row r="244" spans="2:65" s="1" customFormat="1" ht="49.9" customHeight="1" x14ac:dyDescent="0.2">
      <c r="B244" s="17"/>
      <c r="E244" s="95" t="s">
        <v>144</v>
      </c>
      <c r="F244" s="95" t="s">
        <v>145</v>
      </c>
      <c r="J244" s="76">
        <f t="shared" ref="J244:J249" si="5">BK244</f>
        <v>0</v>
      </c>
      <c r="L244" s="17"/>
      <c r="M244" s="136"/>
      <c r="T244" s="23"/>
      <c r="AT244" s="10" t="s">
        <v>43</v>
      </c>
      <c r="AU244" s="10" t="s">
        <v>44</v>
      </c>
      <c r="AY244" s="10" t="s">
        <v>146</v>
      </c>
      <c r="BK244" s="33">
        <f>SUM(BK245:BK249)</f>
        <v>0</v>
      </c>
    </row>
    <row r="245" spans="2:65" s="1" customFormat="1" ht="16.350000000000001" customHeight="1" x14ac:dyDescent="0.2">
      <c r="B245" s="17"/>
      <c r="C245" s="137" t="s">
        <v>0</v>
      </c>
      <c r="D245" s="137" t="s">
        <v>88</v>
      </c>
      <c r="E245" s="138" t="s">
        <v>0</v>
      </c>
      <c r="F245" s="139" t="s">
        <v>0</v>
      </c>
      <c r="G245" s="140" t="s">
        <v>0</v>
      </c>
      <c r="H245" s="141"/>
      <c r="I245" s="142"/>
      <c r="J245" s="143">
        <f t="shared" si="5"/>
        <v>0</v>
      </c>
      <c r="K245" s="111"/>
      <c r="L245" s="17"/>
      <c r="M245" s="144" t="s">
        <v>0</v>
      </c>
      <c r="N245" s="145" t="s">
        <v>27</v>
      </c>
      <c r="T245" s="23"/>
      <c r="AT245" s="10" t="s">
        <v>146</v>
      </c>
      <c r="AU245" s="10" t="s">
        <v>45</v>
      </c>
      <c r="AY245" s="10" t="s">
        <v>146</v>
      </c>
      <c r="BE245" s="33">
        <f>IF(N245="základná",J245,0)</f>
        <v>0</v>
      </c>
      <c r="BF245" s="33">
        <f>IF(N245="znížená",J245,0)</f>
        <v>0</v>
      </c>
      <c r="BG245" s="33">
        <f>IF(N245="zákl. prenesená",J245,0)</f>
        <v>0</v>
      </c>
      <c r="BH245" s="33">
        <f>IF(N245="zníž. prenesená",J245,0)</f>
        <v>0</v>
      </c>
      <c r="BI245" s="33">
        <f>IF(N245="nulová",J245,0)</f>
        <v>0</v>
      </c>
      <c r="BJ245" s="10" t="s">
        <v>46</v>
      </c>
      <c r="BK245" s="33">
        <f>I245*H245</f>
        <v>0</v>
      </c>
    </row>
    <row r="246" spans="2:65" s="1" customFormat="1" ht="16.350000000000001" customHeight="1" x14ac:dyDescent="0.2">
      <c r="B246" s="17"/>
      <c r="C246" s="137" t="s">
        <v>0</v>
      </c>
      <c r="D246" s="137" t="s">
        <v>88</v>
      </c>
      <c r="E246" s="138" t="s">
        <v>0</v>
      </c>
      <c r="F246" s="139" t="s">
        <v>0</v>
      </c>
      <c r="G246" s="140" t="s">
        <v>0</v>
      </c>
      <c r="H246" s="141"/>
      <c r="I246" s="142"/>
      <c r="J246" s="143">
        <f t="shared" si="5"/>
        <v>0</v>
      </c>
      <c r="K246" s="111"/>
      <c r="L246" s="17"/>
      <c r="M246" s="144" t="s">
        <v>0</v>
      </c>
      <c r="N246" s="145" t="s">
        <v>27</v>
      </c>
      <c r="T246" s="23"/>
      <c r="AT246" s="10" t="s">
        <v>146</v>
      </c>
      <c r="AU246" s="10" t="s">
        <v>45</v>
      </c>
      <c r="AY246" s="10" t="s">
        <v>146</v>
      </c>
      <c r="BE246" s="33">
        <f>IF(N246="základná",J246,0)</f>
        <v>0</v>
      </c>
      <c r="BF246" s="33">
        <f>IF(N246="znížená",J246,0)</f>
        <v>0</v>
      </c>
      <c r="BG246" s="33">
        <f>IF(N246="zákl. prenesená",J246,0)</f>
        <v>0</v>
      </c>
      <c r="BH246" s="33">
        <f>IF(N246="zníž. prenesená",J246,0)</f>
        <v>0</v>
      </c>
      <c r="BI246" s="33">
        <f>IF(N246="nulová",J246,0)</f>
        <v>0</v>
      </c>
      <c r="BJ246" s="10" t="s">
        <v>46</v>
      </c>
      <c r="BK246" s="33">
        <f>I246*H246</f>
        <v>0</v>
      </c>
    </row>
    <row r="247" spans="2:65" s="1" customFormat="1" ht="16.350000000000001" customHeight="1" x14ac:dyDescent="0.2">
      <c r="B247" s="17"/>
      <c r="C247" s="137" t="s">
        <v>0</v>
      </c>
      <c r="D247" s="137" t="s">
        <v>88</v>
      </c>
      <c r="E247" s="138" t="s">
        <v>0</v>
      </c>
      <c r="F247" s="139" t="s">
        <v>0</v>
      </c>
      <c r="G247" s="140" t="s">
        <v>0</v>
      </c>
      <c r="H247" s="141"/>
      <c r="I247" s="142"/>
      <c r="J247" s="143">
        <f t="shared" si="5"/>
        <v>0</v>
      </c>
      <c r="K247" s="111"/>
      <c r="L247" s="17"/>
      <c r="M247" s="144" t="s">
        <v>0</v>
      </c>
      <c r="N247" s="145" t="s">
        <v>27</v>
      </c>
      <c r="T247" s="23"/>
      <c r="AT247" s="10" t="s">
        <v>146</v>
      </c>
      <c r="AU247" s="10" t="s">
        <v>45</v>
      </c>
      <c r="AY247" s="10" t="s">
        <v>146</v>
      </c>
      <c r="BE247" s="33">
        <f>IF(N247="základná",J247,0)</f>
        <v>0</v>
      </c>
      <c r="BF247" s="33">
        <f>IF(N247="znížená",J247,0)</f>
        <v>0</v>
      </c>
      <c r="BG247" s="33">
        <f>IF(N247="zákl. prenesená",J247,0)</f>
        <v>0</v>
      </c>
      <c r="BH247" s="33">
        <f>IF(N247="zníž. prenesená",J247,0)</f>
        <v>0</v>
      </c>
      <c r="BI247" s="33">
        <f>IF(N247="nulová",J247,0)</f>
        <v>0</v>
      </c>
      <c r="BJ247" s="10" t="s">
        <v>46</v>
      </c>
      <c r="BK247" s="33">
        <f>I247*H247</f>
        <v>0</v>
      </c>
    </row>
    <row r="248" spans="2:65" s="1" customFormat="1" ht="16.350000000000001" customHeight="1" x14ac:dyDescent="0.2">
      <c r="B248" s="17"/>
      <c r="C248" s="137" t="s">
        <v>0</v>
      </c>
      <c r="D248" s="137" t="s">
        <v>88</v>
      </c>
      <c r="E248" s="138" t="s">
        <v>0</v>
      </c>
      <c r="F248" s="139" t="s">
        <v>0</v>
      </c>
      <c r="G248" s="140" t="s">
        <v>0</v>
      </c>
      <c r="H248" s="141"/>
      <c r="I248" s="142"/>
      <c r="J248" s="143">
        <f t="shared" si="5"/>
        <v>0</v>
      </c>
      <c r="K248" s="111"/>
      <c r="L248" s="17"/>
      <c r="M248" s="144" t="s">
        <v>0</v>
      </c>
      <c r="N248" s="145" t="s">
        <v>27</v>
      </c>
      <c r="T248" s="23"/>
      <c r="AT248" s="10" t="s">
        <v>146</v>
      </c>
      <c r="AU248" s="10" t="s">
        <v>45</v>
      </c>
      <c r="AY248" s="10" t="s">
        <v>146</v>
      </c>
      <c r="BE248" s="33">
        <f>IF(N248="základná",J248,0)</f>
        <v>0</v>
      </c>
      <c r="BF248" s="33">
        <f>IF(N248="znížená",J248,0)</f>
        <v>0</v>
      </c>
      <c r="BG248" s="33">
        <f>IF(N248="zákl. prenesená",J248,0)</f>
        <v>0</v>
      </c>
      <c r="BH248" s="33">
        <f>IF(N248="zníž. prenesená",J248,0)</f>
        <v>0</v>
      </c>
      <c r="BI248" s="33">
        <f>IF(N248="nulová",J248,0)</f>
        <v>0</v>
      </c>
      <c r="BJ248" s="10" t="s">
        <v>46</v>
      </c>
      <c r="BK248" s="33">
        <f>I248*H248</f>
        <v>0</v>
      </c>
    </row>
    <row r="249" spans="2:65" s="1" customFormat="1" ht="16.350000000000001" customHeight="1" x14ac:dyDescent="0.2">
      <c r="B249" s="17"/>
      <c r="C249" s="137" t="s">
        <v>0</v>
      </c>
      <c r="D249" s="137" t="s">
        <v>88</v>
      </c>
      <c r="E249" s="138" t="s">
        <v>0</v>
      </c>
      <c r="F249" s="139" t="s">
        <v>0</v>
      </c>
      <c r="G249" s="140" t="s">
        <v>0</v>
      </c>
      <c r="H249" s="141"/>
      <c r="I249" s="142"/>
      <c r="J249" s="143">
        <f t="shared" si="5"/>
        <v>0</v>
      </c>
      <c r="K249" s="111"/>
      <c r="L249" s="17"/>
      <c r="M249" s="144" t="s">
        <v>0</v>
      </c>
      <c r="N249" s="145" t="s">
        <v>27</v>
      </c>
      <c r="O249" s="146"/>
      <c r="P249" s="146"/>
      <c r="Q249" s="146"/>
      <c r="R249" s="146"/>
      <c r="S249" s="146"/>
      <c r="T249" s="147"/>
      <c r="AT249" s="10" t="s">
        <v>146</v>
      </c>
      <c r="AU249" s="10" t="s">
        <v>45</v>
      </c>
      <c r="AY249" s="10" t="s">
        <v>146</v>
      </c>
      <c r="BE249" s="33">
        <f>IF(N249="základná",J249,0)</f>
        <v>0</v>
      </c>
      <c r="BF249" s="33">
        <f>IF(N249="znížená",J249,0)</f>
        <v>0</v>
      </c>
      <c r="BG249" s="33">
        <f>IF(N249="zákl. prenesená",J249,0)</f>
        <v>0</v>
      </c>
      <c r="BH249" s="33">
        <f>IF(N249="zníž. prenesená",J249,0)</f>
        <v>0</v>
      </c>
      <c r="BI249" s="33">
        <f>IF(N249="nulová",J249,0)</f>
        <v>0</v>
      </c>
      <c r="BJ249" s="10" t="s">
        <v>46</v>
      </c>
      <c r="BK249" s="33">
        <f>I249*H249</f>
        <v>0</v>
      </c>
    </row>
    <row r="250" spans="2:65" s="1" customFormat="1" ht="6.95" customHeight="1" x14ac:dyDescent="0.2">
      <c r="B250" s="18"/>
      <c r="C250" s="19"/>
      <c r="D250" s="19"/>
      <c r="E250" s="19"/>
      <c r="F250" s="19"/>
      <c r="G250" s="19"/>
      <c r="H250" s="19"/>
      <c r="I250" s="19"/>
      <c r="J250" s="19"/>
      <c r="K250" s="19"/>
      <c r="L250" s="17"/>
    </row>
  </sheetData>
  <sheetProtection algorithmName="SHA-512" hashValue="EwViGylrLqhqlRaTlTQmreK5qLouvTa2IPghV6MDf0FkfmyHE7B75xwF/sGeJTlw6ukqhz301/n2wddGdn3h9A==" saltValue="5BXBBoZOoE7TV9c3Z5bSMDs8e87UAh/8CV0U27gLlCT6hepgpz3IK46dUE+gHXiCktjeAXyHF1IKVmk67Za5tg==" spinCount="100000" sheet="1" objects="1" scenarios="1" formatColumns="0" formatRows="0" autoFilter="0"/>
  <autoFilter ref="C136:K249" xr:uid="{00000000-0009-0000-0000-000001000000}"/>
  <mergeCells count="14">
    <mergeCell ref="D115:F115"/>
    <mergeCell ref="E127:H127"/>
    <mergeCell ref="E129:H129"/>
    <mergeCell ref="L2:V2"/>
    <mergeCell ref="E87:H87"/>
    <mergeCell ref="D111:F111"/>
    <mergeCell ref="D112:F112"/>
    <mergeCell ref="D113:F113"/>
    <mergeCell ref="D114:F114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45:D250" xr:uid="{00000000-0002-0000-0100-000000000000}">
      <formula1>"K, M"</formula1>
    </dataValidation>
    <dataValidation type="list" allowBlank="1" showInputMessage="1" showErrorMessage="1" error="Povolené sú hodnoty základná, znížená, nulová." sqref="N245:N250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04 - Strecha ľahká údržba...</vt:lpstr>
      <vt:lpstr>04a - Strecha ľahká údržb...</vt:lpstr>
      <vt:lpstr>'04 - Strecha ľahká údržba...'!Názvy_tlače</vt:lpstr>
      <vt:lpstr>'04a - Strecha ľahká údržb...'!Názvy_tlače</vt:lpstr>
      <vt:lpstr>'04 - Strecha ľahká údržba...'!Oblasť_tlače</vt:lpstr>
      <vt:lpstr>'04a - Strecha ľahká údržb...'!Oblasť_tlače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DESKTOP-9G0H08V\HP</dc:creator>
  <cp:lastModifiedBy>Cencerová Lucia</cp:lastModifiedBy>
  <dcterms:created xsi:type="dcterms:W3CDTF">2024-05-30T15:02:32Z</dcterms:created>
  <dcterms:modified xsi:type="dcterms:W3CDTF">2024-06-17T16:53:17Z</dcterms:modified>
</cp:coreProperties>
</file>